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1575" activeTab="2"/>
  </bookViews>
  <sheets>
    <sheet name="Question #1" sheetId="1" r:id="rId1"/>
    <sheet name="Question #2" sheetId="2" r:id="rId2"/>
    <sheet name="Question #3." sheetId="3" r:id="rId3"/>
    <sheet name="Question #4" sheetId="7" r:id="rId4"/>
  </sheets>
  <calcPr calcId="124519"/>
</workbook>
</file>

<file path=xl/calcChain.xml><?xml version="1.0" encoding="utf-8"?>
<calcChain xmlns="http://schemas.openxmlformats.org/spreadsheetml/2006/main">
  <c r="E14" i="3"/>
  <c r="D14"/>
  <c r="C14"/>
  <c r="E13"/>
  <c r="D13"/>
  <c r="C13"/>
  <c r="E12"/>
  <c r="D12"/>
  <c r="C12"/>
  <c r="E11"/>
  <c r="D11"/>
  <c r="C11"/>
  <c r="F3" i="7"/>
  <c r="F6" s="1"/>
  <c r="F9" s="1"/>
  <c r="J15" s="1"/>
  <c r="F2"/>
  <c r="C11"/>
  <c r="H11" s="1"/>
  <c r="H14" s="1"/>
  <c r="H15" s="1"/>
  <c r="F20" i="2"/>
  <c r="F21"/>
  <c r="F22"/>
  <c r="F23"/>
  <c r="F24"/>
  <c r="E20"/>
  <c r="E21"/>
  <c r="E22"/>
  <c r="E23"/>
  <c r="E24"/>
  <c r="F19"/>
  <c r="E19"/>
  <c r="D24"/>
  <c r="D23"/>
  <c r="D22"/>
  <c r="D21"/>
  <c r="D20"/>
  <c r="D19"/>
  <c r="K12"/>
  <c r="K7"/>
  <c r="K6"/>
  <c r="Q20" s="1"/>
  <c r="K4"/>
  <c r="K3"/>
  <c r="E14"/>
  <c r="D14"/>
  <c r="C14"/>
  <c r="E13"/>
  <c r="D13"/>
  <c r="C13"/>
  <c r="C24" s="1"/>
  <c r="E12"/>
  <c r="D12"/>
  <c r="C12"/>
  <c r="C22" s="1"/>
  <c r="E11"/>
  <c r="D11"/>
  <c r="C11"/>
  <c r="C21" s="1"/>
  <c r="I16"/>
  <c r="O16" s="1"/>
  <c r="O19" s="1"/>
  <c r="O20" s="1"/>
  <c r="K15"/>
  <c r="J14"/>
  <c r="O14" s="1"/>
  <c r="L4" i="1"/>
  <c r="L9" s="1"/>
  <c r="P15" s="1"/>
  <c r="L3"/>
  <c r="L15" s="1"/>
  <c r="I11"/>
  <c r="K10"/>
  <c r="G12"/>
  <c r="G13"/>
  <c r="G14"/>
  <c r="F12"/>
  <c r="F13"/>
  <c r="F14"/>
  <c r="G11"/>
  <c r="F11"/>
  <c r="F15" i="7" l="1"/>
  <c r="H17" s="1"/>
  <c r="M10" i="2"/>
  <c r="M20" s="1"/>
  <c r="Q22" s="1"/>
  <c r="C20"/>
  <c r="C19"/>
  <c r="C23"/>
  <c r="N11" i="1"/>
  <c r="N14" s="1"/>
  <c r="N15" s="1"/>
  <c r="P17" s="1"/>
  <c r="J17" i="7" l="1"/>
  <c r="O22" i="2"/>
  <c r="N17" i="1"/>
  <c r="E14" l="1"/>
  <c r="D14"/>
  <c r="C14"/>
  <c r="E13"/>
  <c r="D13"/>
  <c r="C13"/>
  <c r="E12"/>
  <c r="D12"/>
  <c r="C12"/>
  <c r="E11"/>
  <c r="D11"/>
  <c r="C11"/>
</calcChain>
</file>

<file path=xl/sharedStrings.xml><?xml version="1.0" encoding="utf-8"?>
<sst xmlns="http://schemas.openxmlformats.org/spreadsheetml/2006/main" count="317" uniqueCount="161">
  <si>
    <t>Location A</t>
  </si>
  <si>
    <t>Location B</t>
  </si>
  <si>
    <t>Location C</t>
  </si>
  <si>
    <t>Location D</t>
  </si>
  <si>
    <t>Localtion A</t>
  </si>
  <si>
    <t>Localtion B</t>
  </si>
  <si>
    <t>Localtion C</t>
  </si>
  <si>
    <t>Localtion D</t>
  </si>
  <si>
    <t>Mean</t>
  </si>
  <si>
    <t>Variance</t>
  </si>
  <si>
    <t>Standard Deviation</t>
  </si>
  <si>
    <t>Confidence Interval of 95%</t>
  </si>
  <si>
    <t>Lower</t>
  </si>
  <si>
    <t>Upper</t>
  </si>
  <si>
    <t>df</t>
  </si>
  <si>
    <t>Mean:</t>
  </si>
  <si>
    <t># of Samples :</t>
  </si>
  <si>
    <t>Confidence interval %:</t>
  </si>
  <si>
    <t>Standard deviation σx of the set of sample mean = σ / √n</t>
  </si>
  <si>
    <t xml:space="preserve">σx = </t>
  </si>
  <si>
    <t>With df =</t>
  </si>
  <si>
    <t>of the sample means should be within</t>
  </si>
  <si>
    <t>standard deviations of the population mean.</t>
  </si>
  <si>
    <t xml:space="preserve">Therefore, </t>
  </si>
  <si>
    <r>
      <t xml:space="preserve">Confidence interval = Sample Mean </t>
    </r>
    <r>
      <rPr>
        <sz val="12"/>
        <rFont val="Arial"/>
        <family val="2"/>
      </rPr>
      <t/>
    </r>
  </si>
  <si>
    <t xml:space="preserve">± </t>
  </si>
  <si>
    <t xml:space="preserve">× </t>
  </si>
  <si>
    <t>σx</t>
  </si>
  <si>
    <t xml:space="preserve"> =</t>
  </si>
  <si>
    <t>Therefore, confidence interval</t>
  </si>
  <si>
    <t>=</t>
  </si>
  <si>
    <t>and</t>
  </si>
  <si>
    <t>Standard deviation s:</t>
  </si>
  <si>
    <t xml:space="preserve">sx = </t>
  </si>
  <si>
    <r>
      <t xml:space="preserve"># of samples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>1 :</t>
    </r>
  </si>
  <si>
    <t>Standard deviation S1 :</t>
  </si>
  <si>
    <t>Mean X1 :</t>
  </si>
  <si>
    <r>
      <t xml:space="preserve"># of samples </t>
    </r>
    <r>
      <rPr>
        <i/>
        <sz val="12"/>
        <rFont val="Arial"/>
        <family val="2"/>
      </rPr>
      <t>n2</t>
    </r>
    <r>
      <rPr>
        <sz val="12"/>
        <rFont val="Arial"/>
        <family val="2"/>
      </rPr>
      <t xml:space="preserve"> :</t>
    </r>
  </si>
  <si>
    <t>Standard deviation S2 :</t>
  </si>
  <si>
    <t>Mean X2 :</t>
  </si>
  <si>
    <t>Confidence level (%):</t>
  </si>
  <si>
    <t>The observed difference of X1 and X2 is</t>
  </si>
  <si>
    <t xml:space="preserve">Standard deviation of sample means is σx1-x2 ≈ √((n1-1)*s1^2+(n2-1)*s2^2)/(n1+n2-2) *  √(1/n1+1/n2) </t>
  </si>
  <si>
    <t>For a total α =</t>
  </si>
  <si>
    <t xml:space="preserve">,        we place a probability of  </t>
  </si>
  <si>
    <t>on each side.</t>
  </si>
  <si>
    <r>
      <t xml:space="preserve">With </t>
    </r>
    <r>
      <rPr>
        <i/>
        <sz val="12"/>
        <rFont val="Arial"/>
        <family val="2"/>
      </rPr>
      <t xml:space="preserve">df </t>
    </r>
    <r>
      <rPr>
        <sz val="12"/>
        <rFont val="Arial"/>
        <family val="2"/>
      </rPr>
      <t xml:space="preserve">= n1 + n2 -2 = </t>
    </r>
  </si>
  <si>
    <t>(= total α /2 )</t>
  </si>
  <si>
    <r>
      <t xml:space="preserve"> Confidence interval = Sample Mean </t>
    </r>
    <r>
      <rPr>
        <sz val="12"/>
        <rFont val="Arial"/>
        <family val="2"/>
      </rPr>
      <t/>
    </r>
  </si>
  <si>
    <t>Location A &amp; Location B</t>
  </si>
  <si>
    <t>Location A &amp; Location C</t>
  </si>
  <si>
    <t xml:space="preserve">Location A &amp; Location D </t>
  </si>
  <si>
    <t>Location B &amp; Location C</t>
  </si>
  <si>
    <t>Location B &amp; Location D</t>
  </si>
  <si>
    <t>Location C &amp; Location D</t>
  </si>
  <si>
    <t>a)</t>
  </si>
  <si>
    <t>b)</t>
  </si>
  <si>
    <t>c)</t>
  </si>
  <si>
    <t>d)</t>
  </si>
  <si>
    <t>e)</t>
  </si>
  <si>
    <t>f)</t>
  </si>
  <si>
    <t>Difference in Mean</t>
  </si>
  <si>
    <t>SE</t>
  </si>
  <si>
    <t>Location</t>
  </si>
  <si>
    <t>X :</t>
  </si>
  <si>
    <r>
      <t xml:space="preserve">Out of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 xml:space="preserve"> :</t>
    </r>
  </si>
  <si>
    <r>
      <t>The proportion</t>
    </r>
    <r>
      <rPr>
        <i/>
        <sz val="12"/>
        <rFont val="Arial"/>
        <family val="2"/>
      </rPr>
      <t xml:space="preserve"> P</t>
    </r>
    <r>
      <rPr>
        <sz val="12"/>
        <rFont val="Arial"/>
        <family val="2"/>
      </rPr>
      <t xml:space="preserve"> = </t>
    </r>
  </si>
  <si>
    <r>
      <t xml:space="preserve">(= X /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 xml:space="preserve"> )</t>
    </r>
  </si>
  <si>
    <r>
      <t>Standard deviation:  σ = √ (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( 1 -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) / n)</t>
    </r>
  </si>
  <si>
    <t>Hypothesis 1</t>
  </si>
  <si>
    <t>Hypothesis 2</t>
  </si>
  <si>
    <t>Hypothesis 3</t>
  </si>
  <si>
    <t>Hypothesis 4</t>
  </si>
  <si>
    <t>Hypothesis 5</t>
  </si>
  <si>
    <t>Hypothesis 6</t>
  </si>
  <si>
    <t>Hypothesis 7</t>
  </si>
  <si>
    <t>Hypothesis 8</t>
  </si>
  <si>
    <t>Hypothesis 9</t>
  </si>
  <si>
    <t>Hypothesis 10</t>
  </si>
  <si>
    <t>Hypothesis 11</t>
  </si>
  <si>
    <t>Hypothesis 12</t>
  </si>
  <si>
    <t>Hypothesis 13</t>
  </si>
  <si>
    <t>Hypothesis 14</t>
  </si>
  <si>
    <t>Hypothesis 15</t>
  </si>
  <si>
    <t>Null</t>
  </si>
  <si>
    <t>Alternative</t>
  </si>
  <si>
    <t xml:space="preserve"> Reject/Accept</t>
  </si>
  <si>
    <t>Conclusion</t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</si>
  <si>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A-µB=0</t>
    </r>
  </si>
  <si>
    <r>
      <t>Ha:µA-µB</t>
    </r>
    <r>
      <rPr>
        <sz val="11"/>
        <color theme="1"/>
        <rFont val="Calibri"/>
        <family val="2"/>
      </rPr>
      <t>≠0</t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</si>
  <si>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A-µB=0</t>
    </r>
    <r>
      <rPr>
        <sz val="11"/>
        <color theme="1"/>
        <rFont val="Calibri"/>
        <family val="2"/>
        <scheme val="minor"/>
      </rPr>
      <t/>
    </r>
  </si>
  <si>
    <r>
      <t>Ho:µA=µB=</t>
    </r>
    <r>
      <rPr>
        <sz val="11"/>
        <color theme="1"/>
        <rFont val="Calibri"/>
        <family val="2"/>
      </rPr>
      <t>µC=µD=</t>
    </r>
    <r>
      <rPr>
        <sz val="11"/>
        <color theme="1"/>
        <rFont val="Calibri"/>
        <family val="2"/>
        <scheme val="minor"/>
      </rPr>
      <t>0</t>
    </r>
  </si>
  <si>
    <r>
      <t>Ha:µA</t>
    </r>
    <r>
      <rPr>
        <sz val="11"/>
        <color theme="1"/>
        <rFont val="Calibri"/>
        <family val="2"/>
      </rPr>
      <t>≠</t>
    </r>
    <r>
      <rPr>
        <sz val="11"/>
        <color theme="1"/>
        <rFont val="Calibri"/>
        <family val="2"/>
        <scheme val="minor"/>
      </rPr>
      <t>µB≠</t>
    </r>
    <r>
      <rPr>
        <sz val="11"/>
        <color theme="1"/>
        <rFont val="Calibri"/>
        <family val="2"/>
      </rPr>
      <t>µC≠µD≠</t>
    </r>
    <r>
      <rPr>
        <sz val="11"/>
        <color theme="1"/>
        <rFont val="Calibri"/>
        <family val="2"/>
        <scheme val="minor"/>
      </rPr>
      <t>0</t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</si>
  <si>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A-σB=0</t>
    </r>
    <r>
      <rPr>
        <sz val="11"/>
        <color theme="1"/>
        <rFont val="Calibri"/>
        <family val="2"/>
        <scheme val="minor"/>
      </rPr>
      <t/>
    </r>
  </si>
  <si>
    <r>
      <t>Ha:σA-σB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</si>
  <si>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Ha:µA-µB</t>
    </r>
    <r>
      <rPr>
        <sz val="11"/>
        <color theme="1"/>
        <rFont val="Calibri"/>
        <family val="2"/>
      </rPr>
      <t>&gt;0</t>
    </r>
  </si>
  <si>
    <r>
      <t>Ha:µA-µB</t>
    </r>
    <r>
      <rPr>
        <sz val="11"/>
        <color theme="1"/>
        <rFont val="Calibri"/>
        <family val="2"/>
      </rPr>
      <t>&lt;0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</si>
  <si>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A-µC=0</t>
    </r>
    <r>
      <rPr>
        <sz val="11"/>
        <color theme="1"/>
        <rFont val="Calibri"/>
        <family val="2"/>
        <scheme val="minor"/>
      </rPr>
      <t/>
    </r>
  </si>
  <si>
    <r>
      <t>Ha:µA-µC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</si>
  <si>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A-µD=0</t>
    </r>
    <r>
      <rPr>
        <sz val="11"/>
        <color theme="1"/>
        <rFont val="Calibri"/>
        <family val="2"/>
        <scheme val="minor"/>
      </rPr>
      <t/>
    </r>
  </si>
  <si>
    <r>
      <t>Ha:µA-µD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</si>
  <si>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B-µC=0</t>
    </r>
    <r>
      <rPr>
        <sz val="11"/>
        <color theme="1"/>
        <rFont val="Calibri"/>
        <family val="2"/>
        <scheme val="minor"/>
      </rPr>
      <t/>
    </r>
  </si>
  <si>
    <r>
      <t>Ha:µB-µC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</si>
  <si>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B-µD=0</t>
    </r>
    <r>
      <rPr>
        <sz val="11"/>
        <color theme="1"/>
        <rFont val="Calibri"/>
        <family val="2"/>
        <scheme val="minor"/>
      </rPr>
      <t/>
    </r>
  </si>
  <si>
    <r>
      <t>Ha:µB-µD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</si>
  <si>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C-µD=0</t>
    </r>
    <r>
      <rPr>
        <sz val="11"/>
        <color theme="1"/>
        <rFont val="Calibri"/>
        <family val="2"/>
        <scheme val="minor"/>
      </rPr>
      <t/>
    </r>
  </si>
  <si>
    <r>
      <t>Ha:µC-µD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</si>
  <si>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A-σC=0</t>
    </r>
    <r>
      <rPr>
        <sz val="11"/>
        <color theme="1"/>
        <rFont val="Calibri"/>
        <family val="2"/>
        <scheme val="minor"/>
      </rPr>
      <t/>
    </r>
  </si>
  <si>
    <r>
      <t>Ha:σA-σC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</si>
  <si>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A-σD=0</t>
    </r>
    <r>
      <rPr>
        <sz val="11"/>
        <color theme="1"/>
        <rFont val="Calibri"/>
        <family val="2"/>
        <scheme val="minor"/>
      </rPr>
      <t/>
    </r>
  </si>
  <si>
    <r>
      <t>Ha:σA-σD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</si>
  <si>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B-σC=0</t>
    </r>
    <r>
      <rPr>
        <sz val="11"/>
        <color theme="1"/>
        <rFont val="Calibri"/>
        <family val="2"/>
        <scheme val="minor"/>
      </rPr>
      <t/>
    </r>
  </si>
  <si>
    <r>
      <t>Ha:σB-σC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</si>
  <si>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B-σD=0</t>
    </r>
    <r>
      <rPr>
        <sz val="11"/>
        <color theme="1"/>
        <rFont val="Calibri"/>
        <family val="2"/>
        <scheme val="minor"/>
      </rPr>
      <t/>
    </r>
  </si>
  <si>
    <r>
      <t>Ha:σB-σD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</si>
  <si>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r>
      <t>Ho: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C-σD=0</t>
    </r>
    <r>
      <rPr>
        <sz val="11"/>
        <color theme="1"/>
        <rFont val="Calibri"/>
        <family val="2"/>
        <scheme val="minor"/>
      </rPr>
      <t/>
    </r>
  </si>
  <si>
    <r>
      <t>Ha:σC-σD</t>
    </r>
    <r>
      <rPr>
        <sz val="11"/>
        <color theme="1"/>
        <rFont val="Calibri"/>
        <family val="2"/>
      </rPr>
      <t>≠0</t>
    </r>
    <r>
      <rPr>
        <sz val="11"/>
        <color theme="1"/>
        <rFont val="Calibri"/>
        <family val="2"/>
        <scheme val="minor"/>
      </rPr>
      <t/>
    </r>
  </si>
  <si>
    <t>Fail to reject Ho</t>
  </si>
  <si>
    <t>There is significant evidence to support the average time spent per table in Location A is the same as the average time spent per table in Location B.</t>
  </si>
  <si>
    <t>t-Test: Two-Sample Assuming Equal Variances</t>
  </si>
  <si>
    <t>Observations</t>
  </si>
  <si>
    <t>Pooled Variance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</si>
  <si>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</si>
  <si>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</si>
  <si>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</si>
  <si>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</si>
  <si>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</si>
  <si>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</si>
  <si>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There is not significant evidence to support the average time spent per table in Location A is the greater as the average time spent per table in Location B.</t>
  </si>
  <si>
    <t>There is not significant evidence to support the average time spent per table in Location A is the less as the average time spent per table in Location B.</t>
  </si>
  <si>
    <t>There is significant evidence to support the average time spent per table in Location A is the same as the average time spent per table in Location C.</t>
  </si>
  <si>
    <t>There is significant evidence to support the average time spent per table in Location A is the same as the average time spent per table in Location D.</t>
  </si>
  <si>
    <t>There is significant evidence to support the average time spent per table in Location B is the same as the average time spent per table in Location C.</t>
  </si>
  <si>
    <t>There is significant evidence to support the average time spent per table in Location B is the same as the average time spent per table in Location D.</t>
  </si>
  <si>
    <t>There is significant evidence to support the average time spent per table in Location C is the same as the average time spent per table in Location D.</t>
  </si>
  <si>
    <t>F-Test Two-Sample for Variances</t>
  </si>
  <si>
    <t>F</t>
  </si>
  <si>
    <t>P(F&lt;=f) one-tail</t>
  </si>
  <si>
    <t>F Critical one-tail</t>
  </si>
  <si>
    <t>There is significant evidece to support the variance of time spent in Location A is the same as the variance of time spent in Location B.</t>
  </si>
  <si>
    <t>There is significant evidece to support the variance of time spent in Location A is the same as the variance of time spent in Location C.</t>
  </si>
  <si>
    <t>There is significant evidece to support the variance of time spent in Location A is the same as the variance of time spent in Location D.</t>
  </si>
  <si>
    <t>There is significant evidece to support the variance of time spent in Location B is the same as the variance of time spent in Location C.</t>
  </si>
  <si>
    <t>There is significant evidece to support the variance of time spent in Location B is the same as the variance of time spent in Location D.</t>
  </si>
  <si>
    <t>There is significant evidece to support the variance of time spent in Location C is the same as the variance of time spent in Location D.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</si>
  <si>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</si>
  <si>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</si>
  <si>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</si>
  <si>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</si>
  <si>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</si>
  <si>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</si>
  <si>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</si>
  <si>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</si>
  <si>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</si>
  <si>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MS</t>
  </si>
  <si>
    <t>P-value</t>
  </si>
  <si>
    <t>F crit</t>
  </si>
  <si>
    <t>Between Groups</t>
  </si>
  <si>
    <t>Within Groups</t>
  </si>
  <si>
    <t>Total</t>
  </si>
  <si>
    <t>There is significant evidence to support the average time spent per table in ALL locations is exactly equal to each other.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</si>
</sst>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68" formatCode="0.0"/>
    <numFmt numFmtId="169" formatCode="0.0000"/>
    <numFmt numFmtId="173" formatCode="0.000"/>
    <numFmt numFmtId="179" formatCode="_-* #,##0.000_-;\-* #,##0.000_-;_-* &quot;-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i/>
      <sz val="12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168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9" fontId="6" fillId="0" borderId="0" xfId="3" applyFont="1" applyFill="1" applyBorder="1" applyAlignment="1">
      <alignment horizontal="center"/>
    </xf>
    <xf numFmtId="9" fontId="6" fillId="0" borderId="0" xfId="3" applyFont="1" applyFill="1" applyBorder="1"/>
    <xf numFmtId="173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9" fontId="6" fillId="0" borderId="0" xfId="0" applyNumberFormat="1" applyFont="1" applyFill="1" applyBorder="1"/>
    <xf numFmtId="173" fontId="6" fillId="0" borderId="0" xfId="0" applyNumberFormat="1" applyFont="1" applyFill="1" applyBorder="1"/>
    <xf numFmtId="173" fontId="6" fillId="0" borderId="0" xfId="0" applyNumberFormat="1" applyFont="1" applyFill="1" applyBorder="1" applyAlignment="1">
      <alignment horizontal="right"/>
    </xf>
    <xf numFmtId="173" fontId="6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Fill="1" applyBorder="1"/>
    <xf numFmtId="2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left"/>
    </xf>
    <xf numFmtId="179" fontId="6" fillId="0" borderId="0" xfId="1" applyNumberFormat="1" applyFont="1" applyFill="1" applyBorder="1" applyAlignment="1">
      <alignment horizontal="center"/>
    </xf>
    <xf numFmtId="179" fontId="6" fillId="0" borderId="0" xfId="1" applyNumberFormat="1" applyFont="1" applyFill="1" applyBorder="1"/>
    <xf numFmtId="168" fontId="6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/>
    <xf numFmtId="0" fontId="0" fillId="0" borderId="5" xfId="0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6" fillId="0" borderId="0" xfId="0" applyFont="1" applyFill="1" applyBorder="1" applyAlignment="1"/>
    <xf numFmtId="169" fontId="6" fillId="0" borderId="0" xfId="0" applyNumberFormat="1" applyFont="1" applyFill="1" applyBorder="1" applyAlignment="1">
      <alignment horizontal="left"/>
    </xf>
    <xf numFmtId="0" fontId="0" fillId="0" borderId="0" xfId="0" applyBorder="1"/>
    <xf numFmtId="168" fontId="0" fillId="0" borderId="0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6" xfId="0" applyFill="1" applyBorder="1" applyAlignment="1"/>
    <xf numFmtId="0" fontId="11" fillId="0" borderId="7" xfId="0" applyFont="1" applyFill="1" applyBorder="1" applyAlignment="1">
      <alignment horizontal="center"/>
    </xf>
    <xf numFmtId="0" fontId="0" fillId="0" borderId="5" xfId="0" applyFill="1" applyBorder="1"/>
    <xf numFmtId="0" fontId="0" fillId="0" borderId="5" xfId="0" applyBorder="1" applyAlignment="1"/>
    <xf numFmtId="0" fontId="0" fillId="0" borderId="5" xfId="0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</cellXfs>
  <cellStyles count="4">
    <cellStyle name="Comma [0]" xfId="1" builtinId="6"/>
    <cellStyle name="Normal" xfId="0" builtinId="0"/>
    <cellStyle name="Normal 2" xfId="2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619125</xdr:colOff>
      <xdr:row>10</xdr:row>
      <xdr:rowOff>123825</xdr:rowOff>
    </xdr:from>
    <xdr:to>
      <xdr:col>13</xdr:col>
      <xdr:colOff>200025</xdr:colOff>
      <xdr:row>16</xdr:row>
      <xdr:rowOff>47625</xdr:rowOff>
    </xdr:to>
    <xdr:cxnSp macro="">
      <xdr:nvCxnSpPr>
        <xdr:cNvPr id="3" name="Straight Arrow Connector 2"/>
        <xdr:cNvCxnSpPr/>
      </xdr:nvCxnSpPr>
      <xdr:spPr>
        <a:xfrm rot="10800000">
          <a:off x="4638675" y="2209800"/>
          <a:ext cx="4953000" cy="1123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10</xdr:row>
      <xdr:rowOff>76200</xdr:rowOff>
    </xdr:from>
    <xdr:to>
      <xdr:col>15</xdr:col>
      <xdr:colOff>257175</xdr:colOff>
      <xdr:row>16</xdr:row>
      <xdr:rowOff>95250</xdr:rowOff>
    </xdr:to>
    <xdr:cxnSp macro="">
      <xdr:nvCxnSpPr>
        <xdr:cNvPr id="5" name="Straight Arrow Connector 4"/>
        <xdr:cNvCxnSpPr/>
      </xdr:nvCxnSpPr>
      <xdr:spPr>
        <a:xfrm rot="10800000">
          <a:off x="5514975" y="2162175"/>
          <a:ext cx="5353050" cy="1219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9</xdr:row>
      <xdr:rowOff>0</xdr:rowOff>
    </xdr:from>
    <xdr:to>
      <xdr:col>12</xdr:col>
      <xdr:colOff>276225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52775" y="18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276225</xdr:colOff>
      <xdr:row>9</xdr:row>
      <xdr:rowOff>0</xdr:rowOff>
    </xdr:from>
    <xdr:to>
      <xdr:col>12</xdr:col>
      <xdr:colOff>276225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152775" y="18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17"/>
  <sheetViews>
    <sheetView workbookViewId="0">
      <selection activeCell="B2" sqref="B2:E14"/>
    </sheetView>
  </sheetViews>
  <sheetFormatPr defaultRowHeight="15"/>
  <cols>
    <col min="2" max="2" width="11" customWidth="1"/>
    <col min="3" max="3" width="10.7109375" customWidth="1"/>
    <col min="4" max="4" width="10.85546875" customWidth="1"/>
    <col min="5" max="5" width="18.5703125" customWidth="1"/>
    <col min="6" max="6" width="14" customWidth="1"/>
    <col min="7" max="7" width="11.7109375" customWidth="1"/>
  </cols>
  <sheetData>
    <row r="1" spans="2:20" ht="15.75" thickBot="1"/>
    <row r="2" spans="2:20" ht="18.75" customHeight="1" thickBot="1">
      <c r="B2" s="6" t="s">
        <v>0</v>
      </c>
      <c r="C2" s="7" t="s">
        <v>1</v>
      </c>
      <c r="D2" s="7" t="s">
        <v>2</v>
      </c>
      <c r="E2" s="7" t="s">
        <v>3</v>
      </c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2"/>
    </row>
    <row r="3" spans="2:20" ht="16.5" thickBot="1">
      <c r="B3" s="8">
        <v>52</v>
      </c>
      <c r="C3" s="9">
        <v>75</v>
      </c>
      <c r="D3" s="9">
        <v>67</v>
      </c>
      <c r="E3" s="9">
        <v>58</v>
      </c>
      <c r="I3" s="11"/>
      <c r="J3" s="11"/>
      <c r="K3" s="13" t="s">
        <v>15</v>
      </c>
      <c r="L3" s="26">
        <f>C11</f>
        <v>65.599999999999994</v>
      </c>
      <c r="M3" s="11"/>
      <c r="N3" s="11"/>
      <c r="O3" s="11"/>
      <c r="P3" s="11"/>
      <c r="Q3" s="11"/>
      <c r="R3" s="11"/>
      <c r="S3" s="11"/>
      <c r="T3" s="12"/>
    </row>
    <row r="4" spans="2:20" ht="16.5" thickBot="1">
      <c r="B4" s="8">
        <v>59</v>
      </c>
      <c r="C4" s="9">
        <v>55</v>
      </c>
      <c r="D4" s="9">
        <v>77</v>
      </c>
      <c r="E4" s="9">
        <v>38</v>
      </c>
      <c r="I4" s="11"/>
      <c r="J4" s="11"/>
      <c r="K4" s="13" t="s">
        <v>32</v>
      </c>
      <c r="L4" s="26">
        <f>E11</f>
        <v>11.48041811085294</v>
      </c>
      <c r="M4" s="11"/>
      <c r="N4" s="11"/>
      <c r="O4" s="11"/>
      <c r="P4" s="11"/>
      <c r="Q4" s="11"/>
      <c r="R4" s="11"/>
      <c r="S4" s="11"/>
      <c r="T4" s="12"/>
    </row>
    <row r="5" spans="2:20" ht="16.5" thickBot="1">
      <c r="B5" s="8">
        <v>81</v>
      </c>
      <c r="C5" s="9">
        <v>95</v>
      </c>
      <c r="D5" s="9">
        <v>47</v>
      </c>
      <c r="E5" s="9">
        <v>82</v>
      </c>
      <c r="I5" s="11"/>
      <c r="J5" s="11"/>
      <c r="K5" s="13" t="s">
        <v>16</v>
      </c>
      <c r="L5" s="14">
        <v>5</v>
      </c>
      <c r="M5" s="11"/>
      <c r="N5" s="11"/>
      <c r="O5" s="11"/>
      <c r="P5" s="11"/>
      <c r="Q5" s="11"/>
      <c r="R5" s="11"/>
      <c r="S5" s="11"/>
      <c r="T5" s="12"/>
    </row>
    <row r="6" spans="2:20" ht="16.5" thickBot="1">
      <c r="B6" s="8">
        <v>63</v>
      </c>
      <c r="C6" s="9">
        <v>46</v>
      </c>
      <c r="D6" s="9">
        <v>74</v>
      </c>
      <c r="E6" s="9">
        <v>77</v>
      </c>
      <c r="I6" s="11"/>
      <c r="J6" s="11"/>
      <c r="K6" s="13" t="s">
        <v>17</v>
      </c>
      <c r="L6" s="15">
        <v>0.95</v>
      </c>
      <c r="M6" s="16"/>
      <c r="N6" s="11"/>
      <c r="O6" s="11"/>
      <c r="P6" s="11"/>
      <c r="Q6" s="11"/>
      <c r="R6" s="11"/>
      <c r="S6" s="11"/>
      <c r="T6" s="12"/>
    </row>
    <row r="7" spans="2:20" ht="16.5" thickBot="1">
      <c r="B7" s="8">
        <v>73</v>
      </c>
      <c r="C7" s="9">
        <v>85</v>
      </c>
      <c r="D7" s="9">
        <v>56</v>
      </c>
      <c r="E7" s="9">
        <v>91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2:20" ht="15.75">
      <c r="I8" s="11"/>
      <c r="J8" s="11"/>
      <c r="K8" s="11" t="s">
        <v>18</v>
      </c>
      <c r="L8" s="11"/>
      <c r="M8" s="11"/>
      <c r="N8" s="11"/>
      <c r="O8" s="11"/>
      <c r="P8" s="11"/>
      <c r="Q8" s="11"/>
      <c r="R8" s="11"/>
      <c r="S8" s="11"/>
      <c r="T8" s="12"/>
    </row>
    <row r="9" spans="2:20" ht="15.75">
      <c r="B9" s="1"/>
      <c r="C9" s="2"/>
      <c r="D9" s="1"/>
      <c r="E9" s="1"/>
      <c r="F9" s="3" t="s">
        <v>11</v>
      </c>
      <c r="G9" s="3"/>
      <c r="I9" s="11"/>
      <c r="J9" s="11"/>
      <c r="K9" s="13" t="s">
        <v>33</v>
      </c>
      <c r="L9" s="17">
        <f>L4/L5^0.5</f>
        <v>5.1341990611973776</v>
      </c>
      <c r="M9" s="11"/>
      <c r="N9" s="11"/>
      <c r="O9" s="11"/>
      <c r="P9" s="11"/>
      <c r="Q9" s="11"/>
      <c r="R9" s="11"/>
      <c r="S9" s="11"/>
      <c r="T9" s="12"/>
    </row>
    <row r="10" spans="2:20" ht="15.75">
      <c r="B10" s="1"/>
      <c r="C10" s="2" t="s">
        <v>8</v>
      </c>
      <c r="D10" s="2" t="s">
        <v>9</v>
      </c>
      <c r="E10" s="2" t="s">
        <v>10</v>
      </c>
      <c r="F10" s="2" t="s">
        <v>12</v>
      </c>
      <c r="G10" s="2" t="s">
        <v>13</v>
      </c>
      <c r="I10" s="11"/>
      <c r="J10" s="13" t="s">
        <v>20</v>
      </c>
      <c r="K10" s="18">
        <f>L5-1</f>
        <v>4</v>
      </c>
      <c r="L10" s="11"/>
      <c r="M10" s="11"/>
      <c r="N10" s="11"/>
      <c r="O10" s="11"/>
      <c r="P10" s="11"/>
      <c r="Q10" s="11"/>
      <c r="R10" s="11"/>
      <c r="S10" s="11"/>
      <c r="T10" s="12"/>
    </row>
    <row r="11" spans="2:20" ht="15.75">
      <c r="B11" s="1" t="s">
        <v>4</v>
      </c>
      <c r="C11" s="4">
        <f>AVERAGE(B3:B7)</f>
        <v>65.599999999999994</v>
      </c>
      <c r="D11" s="4">
        <f>VAR(B3:B7)</f>
        <v>131.80000000000018</v>
      </c>
      <c r="E11" s="4">
        <f>STDEV(B3:B7)</f>
        <v>11.48041811085294</v>
      </c>
      <c r="F11" s="5">
        <f>C11-TINV(1-0.95,5-1)*(E11/SQRT(5))</f>
        <v>51.345178148218054</v>
      </c>
      <c r="G11" s="5">
        <f>C11+TINV(1-0.95,5-1)*(E11/SQRT(5))</f>
        <v>79.854821851781935</v>
      </c>
      <c r="I11" s="19">
        <f>L6</f>
        <v>0.95</v>
      </c>
      <c r="J11" s="11" t="s">
        <v>21</v>
      </c>
      <c r="K11" s="11"/>
      <c r="L11" s="11"/>
      <c r="M11" s="11"/>
      <c r="N11" s="20">
        <f>TINV(1-I11,K10)</f>
        <v>2.7764451050438019</v>
      </c>
      <c r="O11" s="18" t="s">
        <v>22</v>
      </c>
      <c r="P11" s="18"/>
      <c r="Q11" s="11"/>
      <c r="R11" s="11"/>
      <c r="S11" s="11"/>
      <c r="T11" s="12"/>
    </row>
    <row r="12" spans="2:20" ht="15.75">
      <c r="B12" s="1" t="s">
        <v>5</v>
      </c>
      <c r="C12" s="4">
        <f>AVERAGE(C3:C7)</f>
        <v>71.2</v>
      </c>
      <c r="D12" s="4">
        <f>VAR(C3:C7)</f>
        <v>417.19999999999982</v>
      </c>
      <c r="E12" s="4">
        <f>STDEV(C3:C7)</f>
        <v>20.425474290698855</v>
      </c>
      <c r="F12" s="5">
        <f t="shared" ref="F12:F14" si="0">C12-TINV(1-0.95,5-1)*(E12/SQRT(5))</f>
        <v>45.838423928409313</v>
      </c>
      <c r="G12" s="5">
        <f t="shared" ref="G12:G14" si="1">C12+TINV(1-0.95,5-1)*(E12/SQRT(5))</f>
        <v>96.561576071590693</v>
      </c>
      <c r="I12" s="11"/>
      <c r="J12" s="11"/>
      <c r="K12" s="11"/>
      <c r="L12" s="11"/>
      <c r="M12" s="11"/>
      <c r="N12" s="11"/>
      <c r="O12" s="14"/>
      <c r="P12" s="11"/>
      <c r="Q12" s="11"/>
      <c r="R12" s="11"/>
      <c r="S12" s="11"/>
      <c r="T12" s="12"/>
    </row>
    <row r="13" spans="2:20" ht="15.75">
      <c r="B13" s="1" t="s">
        <v>6</v>
      </c>
      <c r="C13" s="4">
        <f>AVERAGE(D3:D7)</f>
        <v>64.2</v>
      </c>
      <c r="D13" s="4">
        <f>VAR(D3:D7)</f>
        <v>157.69999999999982</v>
      </c>
      <c r="E13" s="4">
        <f>STDEV(D3:D7)</f>
        <v>12.557866060760475</v>
      </c>
      <c r="F13" s="5">
        <f t="shared" si="0"/>
        <v>48.607349818953622</v>
      </c>
      <c r="G13" s="5">
        <f t="shared" si="1"/>
        <v>79.792650181046383</v>
      </c>
      <c r="I13" s="11"/>
      <c r="J13" s="11" t="s">
        <v>23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ht="15.75">
      <c r="B14" s="1" t="s">
        <v>7</v>
      </c>
      <c r="C14" s="4">
        <f>AVERAGE(E3:E7)</f>
        <v>69.2</v>
      </c>
      <c r="D14" s="4">
        <f>VAR(E3:E7)</f>
        <v>449.69999999999982</v>
      </c>
      <c r="E14" s="4">
        <f>STDEV(E3:E7)</f>
        <v>21.206131188880253</v>
      </c>
      <c r="F14" s="5">
        <f t="shared" si="0"/>
        <v>42.869110363041813</v>
      </c>
      <c r="G14" s="5">
        <f t="shared" si="1"/>
        <v>95.530889636958193</v>
      </c>
      <c r="I14" s="11"/>
      <c r="J14" s="11"/>
      <c r="K14" s="13"/>
      <c r="L14" s="13" t="s">
        <v>24</v>
      </c>
      <c r="M14" s="14" t="s">
        <v>25</v>
      </c>
      <c r="N14" s="14">
        <f>N11</f>
        <v>2.7764451050438019</v>
      </c>
      <c r="O14" s="14" t="s">
        <v>26</v>
      </c>
      <c r="P14" s="11" t="s">
        <v>27</v>
      </c>
      <c r="Q14" s="11"/>
      <c r="R14" s="11"/>
      <c r="S14" s="11"/>
      <c r="T14" s="11"/>
    </row>
    <row r="15" spans="2:20" ht="15.75">
      <c r="I15" s="11"/>
      <c r="J15" s="11"/>
      <c r="K15" s="13" t="s">
        <v>28</v>
      </c>
      <c r="L15" s="21">
        <f>L3</f>
        <v>65.599999999999994</v>
      </c>
      <c r="M15" s="22" t="s">
        <v>25</v>
      </c>
      <c r="N15" s="22">
        <f>N14</f>
        <v>2.7764451050438019</v>
      </c>
      <c r="O15" s="22" t="s">
        <v>26</v>
      </c>
      <c r="P15" s="17">
        <f>L9</f>
        <v>5.1341990611973776</v>
      </c>
      <c r="Q15" s="20"/>
      <c r="R15" s="20"/>
      <c r="S15" s="11"/>
      <c r="T15" s="11"/>
    </row>
    <row r="16" spans="2:20" ht="15.75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9:20" ht="15.75">
      <c r="I17" s="11"/>
      <c r="J17" s="11"/>
      <c r="K17" s="13"/>
      <c r="L17" s="13" t="s">
        <v>29</v>
      </c>
      <c r="M17" s="14" t="s">
        <v>30</v>
      </c>
      <c r="N17" s="23">
        <f>L15-N15*P15</f>
        <v>51.345178148218054</v>
      </c>
      <c r="O17" s="24" t="s">
        <v>31</v>
      </c>
      <c r="P17" s="23">
        <f>L15+N15*P15</f>
        <v>79.854821851781935</v>
      </c>
      <c r="Q17" s="25"/>
      <c r="R17" s="11"/>
      <c r="S17" s="11"/>
      <c r="T17" s="11"/>
    </row>
  </sheetData>
  <mergeCells count="1">
    <mergeCell ref="F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topLeftCell="A7" workbookViewId="0">
      <selection activeCell="B2" sqref="B2:E7"/>
    </sheetView>
  </sheetViews>
  <sheetFormatPr defaultRowHeight="15"/>
  <cols>
    <col min="2" max="2" width="22.7109375" customWidth="1"/>
    <col min="3" max="3" width="18.7109375" customWidth="1"/>
    <col min="4" max="4" width="10.5703125" customWidth="1"/>
    <col min="5" max="5" width="10.7109375" customWidth="1"/>
    <col min="6" max="6" width="14" customWidth="1"/>
  </cols>
  <sheetData>
    <row r="1" spans="2:21" ht="15.75" thickBot="1"/>
    <row r="2" spans="2:21" ht="18.75" customHeight="1" thickBot="1">
      <c r="B2" s="6" t="s">
        <v>0</v>
      </c>
      <c r="C2" s="7" t="s">
        <v>1</v>
      </c>
      <c r="D2" s="7" t="s">
        <v>2</v>
      </c>
      <c r="E2" s="7" t="s">
        <v>3</v>
      </c>
      <c r="H2" s="11"/>
      <c r="I2" s="11"/>
      <c r="J2" s="13" t="s">
        <v>34</v>
      </c>
      <c r="K2" s="14">
        <v>5</v>
      </c>
      <c r="L2" s="11"/>
      <c r="M2" s="11"/>
      <c r="N2" s="11"/>
      <c r="O2" s="11"/>
      <c r="P2" s="11"/>
      <c r="Q2" s="11"/>
      <c r="R2" s="11"/>
      <c r="S2" s="27"/>
      <c r="T2" s="27"/>
      <c r="U2" s="28"/>
    </row>
    <row r="3" spans="2:21" ht="16.5" thickBot="1">
      <c r="B3" s="8">
        <v>52</v>
      </c>
      <c r="C3" s="9">
        <v>75</v>
      </c>
      <c r="D3" s="9">
        <v>67</v>
      </c>
      <c r="E3" s="9">
        <v>58</v>
      </c>
      <c r="H3" s="11"/>
      <c r="I3" s="11"/>
      <c r="J3" s="13" t="s">
        <v>35</v>
      </c>
      <c r="K3" s="26">
        <f>E11</f>
        <v>11.48041811085294</v>
      </c>
      <c r="L3" s="11"/>
      <c r="M3" s="11"/>
      <c r="N3" s="11"/>
      <c r="O3" s="11"/>
      <c r="P3" s="11"/>
      <c r="Q3" s="11"/>
      <c r="R3" s="11"/>
      <c r="S3" s="27"/>
      <c r="T3" s="27"/>
      <c r="U3" s="28"/>
    </row>
    <row r="4" spans="2:21" ht="16.5" thickBot="1">
      <c r="B4" s="8">
        <v>59</v>
      </c>
      <c r="C4" s="9">
        <v>55</v>
      </c>
      <c r="D4" s="9">
        <v>77</v>
      </c>
      <c r="E4" s="9">
        <v>38</v>
      </c>
      <c r="H4" s="11"/>
      <c r="I4" s="11"/>
      <c r="J4" s="13" t="s">
        <v>36</v>
      </c>
      <c r="K4" s="26">
        <f>C11</f>
        <v>65.599999999999994</v>
      </c>
      <c r="L4" s="11"/>
      <c r="M4" s="11"/>
      <c r="N4" s="11"/>
      <c r="O4" s="11"/>
      <c r="P4" s="11"/>
      <c r="Q4" s="11"/>
      <c r="R4" s="11"/>
      <c r="S4" s="27"/>
      <c r="T4" s="27"/>
      <c r="U4" s="28"/>
    </row>
    <row r="5" spans="2:21" ht="16.5" thickBot="1">
      <c r="B5" s="8">
        <v>81</v>
      </c>
      <c r="C5" s="9">
        <v>95</v>
      </c>
      <c r="D5" s="9">
        <v>47</v>
      </c>
      <c r="E5" s="9">
        <v>82</v>
      </c>
      <c r="H5" s="11"/>
      <c r="I5" s="11"/>
      <c r="J5" s="13" t="s">
        <v>37</v>
      </c>
      <c r="K5" s="14">
        <v>5</v>
      </c>
      <c r="L5" s="11"/>
      <c r="M5" s="11"/>
      <c r="N5" s="11"/>
      <c r="O5" s="11"/>
      <c r="P5" s="11"/>
      <c r="Q5" s="11"/>
      <c r="R5" s="11"/>
      <c r="S5" s="27"/>
      <c r="T5" s="27"/>
      <c r="U5" s="28"/>
    </row>
    <row r="6" spans="2:21" ht="16.5" thickBot="1">
      <c r="B6" s="8">
        <v>63</v>
      </c>
      <c r="C6" s="9">
        <v>46</v>
      </c>
      <c r="D6" s="9">
        <v>74</v>
      </c>
      <c r="E6" s="9">
        <v>77</v>
      </c>
      <c r="H6" s="11"/>
      <c r="I6" s="11"/>
      <c r="J6" s="13" t="s">
        <v>38</v>
      </c>
      <c r="K6" s="29">
        <f>E12</f>
        <v>20.425474290698855</v>
      </c>
      <c r="L6" s="11"/>
      <c r="M6" s="11"/>
      <c r="N6" s="11"/>
      <c r="O6" s="11"/>
      <c r="P6" s="11"/>
      <c r="Q6" s="11"/>
      <c r="R6" s="11"/>
      <c r="S6" s="27"/>
      <c r="T6" s="27"/>
      <c r="U6" s="28"/>
    </row>
    <row r="7" spans="2:21" ht="16.5" thickBot="1">
      <c r="B7" s="8">
        <v>73</v>
      </c>
      <c r="C7" s="9">
        <v>85</v>
      </c>
      <c r="D7" s="9">
        <v>56</v>
      </c>
      <c r="E7" s="9">
        <v>91</v>
      </c>
      <c r="H7" s="11"/>
      <c r="I7" s="11"/>
      <c r="J7" s="13" t="s">
        <v>39</v>
      </c>
      <c r="K7" s="26">
        <f>C12</f>
        <v>71.2</v>
      </c>
      <c r="L7" s="27"/>
      <c r="M7" s="11"/>
      <c r="N7" s="11"/>
      <c r="O7" s="11"/>
      <c r="P7" s="11"/>
      <c r="Q7" s="11"/>
      <c r="R7" s="11"/>
      <c r="S7" s="27"/>
      <c r="T7" s="27"/>
      <c r="U7" s="28"/>
    </row>
    <row r="8" spans="2:21" ht="15.75">
      <c r="B8" s="34"/>
      <c r="C8" s="34"/>
      <c r="D8" s="34"/>
      <c r="E8" s="34"/>
      <c r="H8" s="11"/>
      <c r="I8" s="11"/>
      <c r="J8" s="13" t="s">
        <v>40</v>
      </c>
      <c r="K8" s="15">
        <v>0.95</v>
      </c>
      <c r="L8" s="27"/>
      <c r="M8" s="11"/>
      <c r="N8" s="11"/>
      <c r="O8" s="11"/>
      <c r="P8" s="11"/>
      <c r="Q8" s="11"/>
      <c r="R8" s="11"/>
      <c r="S8" s="27"/>
      <c r="T8" s="27"/>
      <c r="U8" s="28"/>
    </row>
    <row r="9" spans="2:21" ht="15.75">
      <c r="B9" s="1"/>
      <c r="C9" s="2"/>
      <c r="D9" s="1"/>
      <c r="E9" s="1"/>
      <c r="H9" s="11"/>
      <c r="I9" s="11"/>
      <c r="J9" s="13"/>
      <c r="K9" s="15"/>
      <c r="L9" s="27"/>
      <c r="M9" s="11"/>
      <c r="N9" s="11"/>
      <c r="O9" s="11"/>
      <c r="P9" s="11"/>
      <c r="Q9" s="11"/>
      <c r="R9" s="11"/>
      <c r="S9" s="27"/>
      <c r="T9" s="27"/>
      <c r="U9" s="28"/>
    </row>
    <row r="10" spans="2:21" ht="15.75">
      <c r="B10" s="1"/>
      <c r="C10" s="2" t="s">
        <v>8</v>
      </c>
      <c r="D10" s="2" t="s">
        <v>9</v>
      </c>
      <c r="E10" s="2" t="s">
        <v>10</v>
      </c>
      <c r="H10" s="11"/>
      <c r="I10" s="11"/>
      <c r="J10" s="11"/>
      <c r="K10" s="11"/>
      <c r="L10" s="13" t="s">
        <v>41</v>
      </c>
      <c r="M10" s="18">
        <f>K4-K7</f>
        <v>-5.6000000000000085</v>
      </c>
      <c r="N10" s="11"/>
      <c r="O10" s="11"/>
      <c r="P10" s="11"/>
      <c r="Q10" s="11"/>
      <c r="R10" s="13"/>
      <c r="S10" s="11"/>
      <c r="T10" s="11"/>
      <c r="U10" s="11"/>
    </row>
    <row r="11" spans="2:21" ht="15.75">
      <c r="B11" s="1" t="s">
        <v>4</v>
      </c>
      <c r="C11" s="4">
        <f>AVERAGE(B3:B7)</f>
        <v>65.599999999999994</v>
      </c>
      <c r="D11" s="4">
        <f>VAR(B3:B7)</f>
        <v>131.80000000000018</v>
      </c>
      <c r="E11" s="4">
        <f>STDEV(B3:B7)</f>
        <v>11.48041811085294</v>
      </c>
      <c r="H11" s="11"/>
      <c r="I11" s="11"/>
      <c r="J11" s="11" t="s">
        <v>42</v>
      </c>
      <c r="K11" s="11"/>
      <c r="L11" s="11"/>
      <c r="M11" s="11"/>
      <c r="N11" s="11"/>
      <c r="O11" s="11"/>
      <c r="P11" s="11"/>
      <c r="Q11" s="11"/>
      <c r="R11" s="13"/>
      <c r="S11" s="11"/>
      <c r="T11" s="11"/>
      <c r="U11" s="11"/>
    </row>
    <row r="12" spans="2:21" ht="15.75">
      <c r="B12" s="1" t="s">
        <v>5</v>
      </c>
      <c r="C12" s="4">
        <f>AVERAGE(C3:C7)</f>
        <v>71.2</v>
      </c>
      <c r="D12" s="4">
        <f>VAR(C3:C7)</f>
        <v>417.19999999999982</v>
      </c>
      <c r="E12" s="4">
        <f>STDEV(C3:C7)</f>
        <v>20.425474290698855</v>
      </c>
      <c r="H12" s="11"/>
      <c r="I12" s="11"/>
      <c r="J12" s="13" t="s">
        <v>19</v>
      </c>
      <c r="K12" s="30">
        <f>((((K2-1)*K3^2+(K5-1)*K6^2)/(K2+K5-2))^0.5) *  ((1/K2+1/K5)^0.5)</f>
        <v>10.478549517943788</v>
      </c>
      <c r="L12" s="11"/>
      <c r="M12" s="11"/>
      <c r="N12" s="11"/>
      <c r="O12" s="11"/>
      <c r="P12" s="11"/>
      <c r="Q12" s="11"/>
      <c r="R12" s="13"/>
      <c r="S12" s="11"/>
      <c r="T12" s="11"/>
      <c r="U12" s="11"/>
    </row>
    <row r="13" spans="2:21" ht="15.75">
      <c r="B13" s="1" t="s">
        <v>6</v>
      </c>
      <c r="C13" s="4">
        <f>AVERAGE(D3:D7)</f>
        <v>64.2</v>
      </c>
      <c r="D13" s="4">
        <f>VAR(D3:D7)</f>
        <v>157.69999999999982</v>
      </c>
      <c r="E13" s="4">
        <f>STDEV(D3:D7)</f>
        <v>12.557866060760475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3"/>
      <c r="S13" s="11"/>
      <c r="T13" s="11"/>
      <c r="U13" s="11"/>
    </row>
    <row r="14" spans="2:21" ht="15.75">
      <c r="B14" s="1" t="s">
        <v>7</v>
      </c>
      <c r="C14" s="4">
        <f>AVERAGE(E3:E7)</f>
        <v>69.2</v>
      </c>
      <c r="D14" s="4">
        <f>VAR(E3:E7)</f>
        <v>449.69999999999982</v>
      </c>
      <c r="E14" s="4">
        <f>STDEV(E3:E7)</f>
        <v>21.206131188880253</v>
      </c>
      <c r="H14" s="11"/>
      <c r="I14" s="13" t="s">
        <v>43</v>
      </c>
      <c r="J14" s="31">
        <f>1-K8</f>
        <v>5.0000000000000044E-2</v>
      </c>
      <c r="K14" s="11"/>
      <c r="L14" s="11"/>
      <c r="M14" s="11"/>
      <c r="N14" s="13" t="s">
        <v>44</v>
      </c>
      <c r="O14" s="32">
        <f>J14/2</f>
        <v>2.5000000000000022E-2</v>
      </c>
      <c r="P14" s="11" t="s">
        <v>45</v>
      </c>
      <c r="Q14" s="11"/>
      <c r="R14" s="11"/>
      <c r="S14" s="11"/>
      <c r="T14" s="11"/>
      <c r="U14" s="11"/>
    </row>
    <row r="15" spans="2:21" ht="15.75">
      <c r="H15" s="11"/>
      <c r="I15" s="11"/>
      <c r="J15" s="13" t="s">
        <v>46</v>
      </c>
      <c r="K15" s="18">
        <f>K2+K5-2</f>
        <v>8</v>
      </c>
      <c r="L15" s="11"/>
      <c r="M15" s="11"/>
      <c r="N15" s="11"/>
      <c r="O15" s="11" t="s">
        <v>47</v>
      </c>
      <c r="P15" s="11"/>
      <c r="Q15" s="11"/>
      <c r="R15" s="11"/>
      <c r="S15" s="11"/>
      <c r="T15" s="11"/>
      <c r="U15" s="11"/>
    </row>
    <row r="16" spans="2:21" ht="15.75">
      <c r="H16" s="11"/>
      <c r="I16" s="16">
        <f>K8</f>
        <v>0.95</v>
      </c>
      <c r="J16" s="11"/>
      <c r="K16" s="11"/>
      <c r="L16" s="11"/>
      <c r="M16" s="11"/>
      <c r="N16" s="13" t="s">
        <v>21</v>
      </c>
      <c r="O16" s="20">
        <f>TINV(1-I16,K15)</f>
        <v>2.3060041332991164</v>
      </c>
      <c r="P16" s="18" t="s">
        <v>22</v>
      </c>
      <c r="Q16" s="18"/>
      <c r="R16" s="11"/>
      <c r="S16" s="11"/>
      <c r="T16" s="11"/>
      <c r="U16" s="11"/>
    </row>
    <row r="17" spans="1:21" ht="15.75" customHeight="1">
      <c r="A17" s="1"/>
      <c r="B17" s="1"/>
      <c r="C17" s="1"/>
      <c r="D17" s="1"/>
      <c r="E17" s="36" t="s">
        <v>11</v>
      </c>
      <c r="F17" s="36"/>
      <c r="H17" s="11"/>
      <c r="I17" s="11"/>
      <c r="J17" s="11"/>
      <c r="K17" s="11"/>
      <c r="L17" s="11"/>
      <c r="M17" s="11"/>
      <c r="N17" s="11"/>
      <c r="O17" s="11"/>
      <c r="P17" s="14"/>
      <c r="Q17" s="11"/>
      <c r="R17" s="11"/>
      <c r="S17" s="11"/>
      <c r="T17" s="11"/>
      <c r="U17" s="11"/>
    </row>
    <row r="18" spans="1:21" ht="15.75">
      <c r="A18" s="1"/>
      <c r="B18" s="1"/>
      <c r="C18" s="2" t="s">
        <v>61</v>
      </c>
      <c r="D18" s="2" t="s">
        <v>62</v>
      </c>
      <c r="E18" s="2" t="s">
        <v>12</v>
      </c>
      <c r="F18" s="2" t="s">
        <v>13</v>
      </c>
      <c r="H18" s="11"/>
      <c r="I18" s="11"/>
      <c r="J18" s="11"/>
      <c r="K18" s="11" t="s">
        <v>23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5.75">
      <c r="A19" s="1" t="s">
        <v>55</v>
      </c>
      <c r="B19" s="1" t="s">
        <v>49</v>
      </c>
      <c r="C19" s="4">
        <f>C11-C12</f>
        <v>-5.6000000000000085</v>
      </c>
      <c r="D19" s="5">
        <f>((((5-1)*E11^2+(5-1)*E12^2)/(5+5-2))^0.5) *  ((1/5+1/5)^0.5)</f>
        <v>10.478549517943788</v>
      </c>
      <c r="E19" s="37">
        <f>C19-TINV(1-0.95,5+5-2)*D19</f>
        <v>-29.763578499357848</v>
      </c>
      <c r="F19" s="5">
        <f>C19+TINV(1-0.95,5+5-2)*D19</f>
        <v>18.563578499357831</v>
      </c>
      <c r="H19" s="11"/>
      <c r="I19" s="11"/>
      <c r="J19" s="11"/>
      <c r="K19" s="11"/>
      <c r="L19" s="13"/>
      <c r="M19" s="13" t="s">
        <v>48</v>
      </c>
      <c r="N19" s="14" t="s">
        <v>25</v>
      </c>
      <c r="O19" s="22">
        <f>O16</f>
        <v>2.3060041332991164</v>
      </c>
      <c r="P19" s="14" t="s">
        <v>26</v>
      </c>
      <c r="Q19" s="11" t="s">
        <v>27</v>
      </c>
      <c r="R19" s="11"/>
      <c r="S19" s="11"/>
      <c r="T19" s="11"/>
      <c r="U19" s="11"/>
    </row>
    <row r="20" spans="1:21" ht="15.75">
      <c r="A20" s="1" t="s">
        <v>56</v>
      </c>
      <c r="B20" s="1" t="s">
        <v>50</v>
      </c>
      <c r="C20" s="4">
        <f>C11-C13</f>
        <v>1.3999999999999915</v>
      </c>
      <c r="D20" s="5">
        <f>((((5-1)*E11^2+(5-1)*E13^2)/(5+5-2))^0.5) *  ((1/5+1/5)^0.5)</f>
        <v>7.6092049518987208</v>
      </c>
      <c r="E20" s="37">
        <f t="shared" ref="E20:E24" si="0">C20-TINV(1-0.95,5+5-2)*D20</f>
        <v>-16.146858070198562</v>
      </c>
      <c r="F20" s="5">
        <f t="shared" ref="F20:F24" si="1">C20+TINV(1-0.95,5+5-2)*D20</f>
        <v>18.946858070198545</v>
      </c>
      <c r="H20" s="11"/>
      <c r="I20" s="11"/>
      <c r="J20" s="11"/>
      <c r="K20" s="11"/>
      <c r="L20" s="13" t="s">
        <v>28</v>
      </c>
      <c r="M20" s="13">
        <f>M10</f>
        <v>-5.6000000000000085</v>
      </c>
      <c r="N20" s="14" t="s">
        <v>25</v>
      </c>
      <c r="O20" s="22">
        <f>O19</f>
        <v>2.3060041332991164</v>
      </c>
      <c r="P20" s="14" t="s">
        <v>26</v>
      </c>
      <c r="Q20" s="33">
        <f>K12</f>
        <v>10.478549517943788</v>
      </c>
      <c r="R20" s="11"/>
      <c r="S20" s="11"/>
      <c r="T20" s="11"/>
      <c r="U20" s="11"/>
    </row>
    <row r="21" spans="1:21" ht="15.75">
      <c r="A21" s="1" t="s">
        <v>57</v>
      </c>
      <c r="B21" s="1" t="s">
        <v>51</v>
      </c>
      <c r="C21" s="4">
        <f>C11-C14</f>
        <v>-3.6000000000000085</v>
      </c>
      <c r="D21" s="5">
        <f>((((5-1)*E11^2+(5-1)*E14^2)/(5+5-2))^0.5) *  ((1/5+1/5)^0.5)</f>
        <v>10.78424777163433</v>
      </c>
      <c r="E21" s="37">
        <f t="shared" si="0"/>
        <v>-28.46851993591056</v>
      </c>
      <c r="F21" s="5">
        <f t="shared" si="1"/>
        <v>21.268519935910543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.75">
      <c r="A22" s="1" t="s">
        <v>58</v>
      </c>
      <c r="B22" s="1" t="s">
        <v>52</v>
      </c>
      <c r="C22" s="4">
        <f>C12-C13</f>
        <v>7</v>
      </c>
      <c r="D22" s="5">
        <f>((((5-1)*E12^2+(5-1)*E13^2)/(5+5-2))^0.5) *  ((1/5+1/5)^0.5)</f>
        <v>10.72287274940815</v>
      </c>
      <c r="E22" s="37">
        <f t="shared" si="0"/>
        <v>-17.726988880975654</v>
      </c>
      <c r="F22" s="5">
        <f t="shared" si="1"/>
        <v>31.726988880975654</v>
      </c>
      <c r="H22" s="11"/>
      <c r="I22" s="11"/>
      <c r="J22" s="11"/>
      <c r="K22" s="11"/>
      <c r="L22" s="13"/>
      <c r="M22" s="13" t="s">
        <v>29</v>
      </c>
      <c r="N22" s="14" t="s">
        <v>30</v>
      </c>
      <c r="O22" s="24">
        <f>M20-O20*Q20</f>
        <v>-29.763578499357848</v>
      </c>
      <c r="P22" s="24" t="s">
        <v>31</v>
      </c>
      <c r="Q22" s="24">
        <f>M20+O20*Q20</f>
        <v>18.563578499357831</v>
      </c>
      <c r="R22" s="25"/>
      <c r="S22" s="11"/>
      <c r="T22" s="11"/>
      <c r="U22" s="11"/>
    </row>
    <row r="23" spans="1:21" ht="15.75">
      <c r="A23" s="1" t="s">
        <v>59</v>
      </c>
      <c r="B23" s="1" t="s">
        <v>53</v>
      </c>
      <c r="C23" s="4">
        <f>C12-C14</f>
        <v>2</v>
      </c>
      <c r="D23" s="5">
        <f>((((5-1)*E12^2+(5-1)*E14^2)/(5+5-2))^0.5) *  ((1/5+1/5)^0.5)</f>
        <v>13.167383946707105</v>
      </c>
      <c r="E23" s="37">
        <f t="shared" si="0"/>
        <v>-28.364041805843016</v>
      </c>
      <c r="F23" s="5">
        <f t="shared" si="1"/>
        <v>32.364041805843016</v>
      </c>
    </row>
    <row r="24" spans="1:21" ht="15.75">
      <c r="A24" s="1" t="s">
        <v>60</v>
      </c>
      <c r="B24" s="1" t="s">
        <v>54</v>
      </c>
      <c r="C24" s="4">
        <f>C13-C15</f>
        <v>64.2</v>
      </c>
      <c r="D24" s="5">
        <f>((((5-1)*E13^2+(5-1)*E14^2)/(5+5-2))^0.5) *  ((1/5+1/5)^0.5)</f>
        <v>11.02179658676388</v>
      </c>
      <c r="E24" s="37">
        <f t="shared" si="0"/>
        <v>38.783691514540401</v>
      </c>
      <c r="F24" s="5">
        <f t="shared" si="1"/>
        <v>89.616308485459598</v>
      </c>
    </row>
  </sheetData>
  <mergeCells count="1">
    <mergeCell ref="E17:F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D55"/>
  <sheetViews>
    <sheetView tabSelected="1" topLeftCell="C31" workbookViewId="0">
      <selection activeCell="H46" sqref="H46"/>
    </sheetView>
  </sheetViews>
  <sheetFormatPr defaultRowHeight="15"/>
  <cols>
    <col min="1" max="1" width="13.28515625" customWidth="1"/>
    <col min="2" max="2" width="16.140625" customWidth="1"/>
    <col min="3" max="3" width="18.140625" customWidth="1"/>
    <col min="4" max="4" width="15.28515625" customWidth="1"/>
    <col min="5" max="5" width="31.140625" customWidth="1"/>
    <col min="8" max="8" width="27.5703125" customWidth="1"/>
  </cols>
  <sheetData>
    <row r="1" spans="1:14" ht="15.75" thickBot="1">
      <c r="H1" t="s">
        <v>119</v>
      </c>
      <c r="L1" t="s">
        <v>119</v>
      </c>
    </row>
    <row r="2" spans="1:14" ht="16.5" thickBot="1">
      <c r="B2" s="6" t="s">
        <v>0</v>
      </c>
      <c r="C2" s="7" t="s">
        <v>1</v>
      </c>
      <c r="D2" s="7" t="s">
        <v>2</v>
      </c>
      <c r="E2" s="7" t="s">
        <v>3</v>
      </c>
    </row>
    <row r="3" spans="1:14" ht="16.5" thickBot="1">
      <c r="B3" s="8">
        <v>52</v>
      </c>
      <c r="C3" s="9">
        <v>75</v>
      </c>
      <c r="D3" s="9">
        <v>67</v>
      </c>
      <c r="E3" s="9">
        <v>58</v>
      </c>
      <c r="H3" s="44"/>
      <c r="I3" s="44" t="s">
        <v>0</v>
      </c>
      <c r="J3" s="44" t="s">
        <v>1</v>
      </c>
      <c r="L3" s="44"/>
      <c r="M3" s="44" t="s">
        <v>1</v>
      </c>
      <c r="N3" s="44" t="s">
        <v>2</v>
      </c>
    </row>
    <row r="4" spans="1:14" ht="16.5" thickBot="1">
      <c r="B4" s="8">
        <v>59</v>
      </c>
      <c r="C4" s="9">
        <v>55</v>
      </c>
      <c r="D4" s="9">
        <v>77</v>
      </c>
      <c r="E4" s="9">
        <v>38</v>
      </c>
      <c r="H4" s="42" t="s">
        <v>8</v>
      </c>
      <c r="I4" s="42">
        <v>65.599999999999994</v>
      </c>
      <c r="J4" s="42">
        <v>71.2</v>
      </c>
      <c r="L4" s="42" t="s">
        <v>8</v>
      </c>
      <c r="M4" s="42">
        <v>71.2</v>
      </c>
      <c r="N4" s="42">
        <v>64.2</v>
      </c>
    </row>
    <row r="5" spans="1:14" ht="16.5" thickBot="1">
      <c r="B5" s="8">
        <v>81</v>
      </c>
      <c r="C5" s="9">
        <v>95</v>
      </c>
      <c r="D5" s="9">
        <v>47</v>
      </c>
      <c r="E5" s="9">
        <v>82</v>
      </c>
      <c r="H5" s="42" t="s">
        <v>9</v>
      </c>
      <c r="I5" s="42">
        <v>131.80000000000018</v>
      </c>
      <c r="J5" s="42">
        <v>417.19999999999982</v>
      </c>
      <c r="L5" s="42" t="s">
        <v>9</v>
      </c>
      <c r="M5" s="42">
        <v>417.19999999999982</v>
      </c>
      <c r="N5" s="42">
        <v>157.69999999999982</v>
      </c>
    </row>
    <row r="6" spans="1:14" ht="16.5" thickBot="1">
      <c r="B6" s="8">
        <v>63</v>
      </c>
      <c r="C6" s="9">
        <v>46</v>
      </c>
      <c r="D6" s="9">
        <v>74</v>
      </c>
      <c r="E6" s="9">
        <v>77</v>
      </c>
      <c r="H6" s="42" t="s">
        <v>120</v>
      </c>
      <c r="I6" s="42">
        <v>5</v>
      </c>
      <c r="J6" s="42">
        <v>5</v>
      </c>
      <c r="L6" s="42" t="s">
        <v>120</v>
      </c>
      <c r="M6" s="42">
        <v>5</v>
      </c>
      <c r="N6" s="42">
        <v>5</v>
      </c>
    </row>
    <row r="7" spans="1:14" ht="16.5" thickBot="1">
      <c r="B7" s="8">
        <v>73</v>
      </c>
      <c r="C7" s="9">
        <v>85</v>
      </c>
      <c r="D7" s="9">
        <v>56</v>
      </c>
      <c r="E7" s="9">
        <v>91</v>
      </c>
      <c r="H7" s="42" t="s">
        <v>121</v>
      </c>
      <c r="I7" s="42">
        <v>274.5</v>
      </c>
      <c r="J7" s="42"/>
      <c r="L7" s="42" t="s">
        <v>121</v>
      </c>
      <c r="M7" s="42">
        <v>287.44999999999982</v>
      </c>
      <c r="N7" s="42"/>
    </row>
    <row r="8" spans="1:14">
      <c r="H8" s="42" t="s">
        <v>122</v>
      </c>
      <c r="I8" s="42">
        <v>0</v>
      </c>
      <c r="J8" s="42"/>
      <c r="L8" s="42" t="s">
        <v>122</v>
      </c>
      <c r="M8" s="42">
        <v>0</v>
      </c>
      <c r="N8" s="42"/>
    </row>
    <row r="9" spans="1:14">
      <c r="B9" s="1"/>
      <c r="C9" s="2"/>
      <c r="D9" s="1"/>
      <c r="E9" s="1"/>
      <c r="H9" s="42" t="s">
        <v>14</v>
      </c>
      <c r="I9" s="42">
        <v>8</v>
      </c>
      <c r="J9" s="42"/>
      <c r="L9" s="42" t="s">
        <v>14</v>
      </c>
      <c r="M9" s="42">
        <v>8</v>
      </c>
      <c r="N9" s="42"/>
    </row>
    <row r="10" spans="1:14">
      <c r="B10" s="1"/>
      <c r="C10" s="2" t="s">
        <v>8</v>
      </c>
      <c r="D10" s="2" t="s">
        <v>9</v>
      </c>
      <c r="E10" s="2" t="s">
        <v>10</v>
      </c>
      <c r="H10" s="42" t="s">
        <v>123</v>
      </c>
      <c r="I10" s="42">
        <v>-0.53442511202627785</v>
      </c>
      <c r="J10" s="42"/>
      <c r="L10" s="42" t="s">
        <v>123</v>
      </c>
      <c r="M10" s="42">
        <v>0.65281013433516355</v>
      </c>
      <c r="N10" s="42"/>
    </row>
    <row r="11" spans="1:14">
      <c r="B11" s="1" t="s">
        <v>4</v>
      </c>
      <c r="C11" s="4">
        <f>AVERAGE(B3:B7)</f>
        <v>65.599999999999994</v>
      </c>
      <c r="D11" s="4">
        <f>VAR(B3:B7)</f>
        <v>131.80000000000018</v>
      </c>
      <c r="E11" s="4">
        <f>STDEV(B3:B7)</f>
        <v>11.48041811085294</v>
      </c>
      <c r="H11" s="42" t="s">
        <v>124</v>
      </c>
      <c r="I11" s="42">
        <v>0.30378776157580595</v>
      </c>
      <c r="J11" s="42"/>
      <c r="L11" s="42" t="s">
        <v>124</v>
      </c>
      <c r="M11" s="42">
        <v>0.26609293418490487</v>
      </c>
      <c r="N11" s="42"/>
    </row>
    <row r="12" spans="1:14">
      <c r="B12" s="1" t="s">
        <v>5</v>
      </c>
      <c r="C12" s="4">
        <f>AVERAGE(C3:C7)</f>
        <v>71.2</v>
      </c>
      <c r="D12" s="4">
        <f>VAR(C3:C7)</f>
        <v>417.19999999999982</v>
      </c>
      <c r="E12" s="4">
        <f>STDEV(C3:C7)</f>
        <v>20.425474290698855</v>
      </c>
      <c r="H12" s="42" t="s">
        <v>125</v>
      </c>
      <c r="I12" s="42">
        <v>1.8595480333018273</v>
      </c>
      <c r="J12" s="42"/>
      <c r="L12" s="42" t="s">
        <v>125</v>
      </c>
      <c r="M12" s="42">
        <v>1.8595480333018273</v>
      </c>
      <c r="N12" s="42"/>
    </row>
    <row r="13" spans="1:14">
      <c r="B13" s="1" t="s">
        <v>6</v>
      </c>
      <c r="C13" s="4">
        <f>AVERAGE(D3:D7)</f>
        <v>64.2</v>
      </c>
      <c r="D13" s="4">
        <f>VAR(D3:D7)</f>
        <v>157.69999999999982</v>
      </c>
      <c r="E13" s="4">
        <f>STDEV(D3:D7)</f>
        <v>12.557866060760475</v>
      </c>
      <c r="H13" s="42" t="s">
        <v>126</v>
      </c>
      <c r="I13" s="42">
        <v>0.6075755231516119</v>
      </c>
      <c r="J13" s="42"/>
      <c r="L13" s="42" t="s">
        <v>126</v>
      </c>
      <c r="M13" s="42">
        <v>0.53218586836980974</v>
      </c>
      <c r="N13" s="42"/>
    </row>
    <row r="14" spans="1:14" ht="15.75" thickBot="1">
      <c r="B14" s="1" t="s">
        <v>7</v>
      </c>
      <c r="C14" s="4">
        <f>AVERAGE(E3:E7)</f>
        <v>69.2</v>
      </c>
      <c r="D14" s="4">
        <f>VAR(E3:E7)</f>
        <v>449.69999999999982</v>
      </c>
      <c r="E14" s="4">
        <f>STDEV(E3:E7)</f>
        <v>21.206131188880253</v>
      </c>
      <c r="H14" s="43" t="s">
        <v>127</v>
      </c>
      <c r="I14" s="43">
        <v>2.3060041332991172</v>
      </c>
      <c r="J14" s="43"/>
      <c r="L14" s="43" t="s">
        <v>127</v>
      </c>
      <c r="M14" s="43">
        <v>2.3060041332991172</v>
      </c>
      <c r="N14" s="43"/>
    </row>
    <row r="15" spans="1:14">
      <c r="B15" s="40"/>
      <c r="C15" s="41"/>
      <c r="D15" s="41"/>
      <c r="E15" s="41"/>
    </row>
    <row r="16" spans="1:14">
      <c r="A16" s="1"/>
      <c r="B16" s="45" t="s">
        <v>84</v>
      </c>
      <c r="C16" s="1" t="s">
        <v>85</v>
      </c>
      <c r="D16" s="1" t="s">
        <v>86</v>
      </c>
      <c r="E16" s="46" t="s">
        <v>87</v>
      </c>
      <c r="H16" t="s">
        <v>119</v>
      </c>
      <c r="L16" t="s">
        <v>119</v>
      </c>
    </row>
    <row r="17" spans="1:56" ht="73.5" customHeight="1" thickBot="1">
      <c r="A17" s="47" t="s">
        <v>69</v>
      </c>
      <c r="B17" s="48" t="s">
        <v>88</v>
      </c>
      <c r="C17" s="47" t="s">
        <v>89</v>
      </c>
      <c r="D17" s="47" t="s">
        <v>117</v>
      </c>
      <c r="E17" s="49" t="s">
        <v>118</v>
      </c>
      <c r="F17" s="35"/>
      <c r="G17" s="35"/>
      <c r="K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</row>
    <row r="18" spans="1:56" ht="75">
      <c r="A18" s="47" t="s">
        <v>70</v>
      </c>
      <c r="B18" s="48" t="s">
        <v>88</v>
      </c>
      <c r="C18" s="47" t="s">
        <v>95</v>
      </c>
      <c r="D18" s="47" t="s">
        <v>117</v>
      </c>
      <c r="E18" s="49" t="s">
        <v>128</v>
      </c>
      <c r="H18" s="44"/>
      <c r="I18" s="44" t="s">
        <v>0</v>
      </c>
      <c r="J18" s="44" t="s">
        <v>2</v>
      </c>
      <c r="L18" s="44"/>
      <c r="M18" s="44" t="s">
        <v>1</v>
      </c>
      <c r="N18" s="44" t="s">
        <v>3</v>
      </c>
    </row>
    <row r="19" spans="1:56" ht="75">
      <c r="A19" s="47" t="s">
        <v>71</v>
      </c>
      <c r="B19" s="48" t="s">
        <v>90</v>
      </c>
      <c r="C19" s="47" t="s">
        <v>96</v>
      </c>
      <c r="D19" s="47" t="s">
        <v>117</v>
      </c>
      <c r="E19" s="49" t="s">
        <v>129</v>
      </c>
      <c r="H19" s="42" t="s">
        <v>8</v>
      </c>
      <c r="I19" s="42">
        <v>65.599999999999994</v>
      </c>
      <c r="J19" s="42">
        <v>64.2</v>
      </c>
      <c r="L19" s="42" t="s">
        <v>8</v>
      </c>
      <c r="M19" s="42">
        <v>71.2</v>
      </c>
      <c r="N19" s="42">
        <v>69.2</v>
      </c>
    </row>
    <row r="20" spans="1:56" ht="75">
      <c r="A20" s="47" t="s">
        <v>72</v>
      </c>
      <c r="B20" s="48" t="s">
        <v>97</v>
      </c>
      <c r="C20" s="47" t="s">
        <v>98</v>
      </c>
      <c r="D20" s="47" t="s">
        <v>117</v>
      </c>
      <c r="E20" s="49" t="s">
        <v>130</v>
      </c>
      <c r="H20" s="42" t="s">
        <v>9</v>
      </c>
      <c r="I20" s="42">
        <v>131.80000000000018</v>
      </c>
      <c r="J20" s="42">
        <v>157.69999999999982</v>
      </c>
      <c r="L20" s="42" t="s">
        <v>9</v>
      </c>
      <c r="M20" s="42">
        <v>417.19999999999982</v>
      </c>
      <c r="N20" s="42">
        <v>449.69999999999982</v>
      </c>
    </row>
    <row r="21" spans="1:56" ht="75">
      <c r="A21" s="47" t="s">
        <v>73</v>
      </c>
      <c r="B21" s="48" t="s">
        <v>99</v>
      </c>
      <c r="C21" s="47" t="s">
        <v>100</v>
      </c>
      <c r="D21" s="47" t="s">
        <v>117</v>
      </c>
      <c r="E21" s="49" t="s">
        <v>131</v>
      </c>
      <c r="H21" s="42" t="s">
        <v>120</v>
      </c>
      <c r="I21" s="42">
        <v>5</v>
      </c>
      <c r="J21" s="42">
        <v>5</v>
      </c>
      <c r="L21" s="42" t="s">
        <v>120</v>
      </c>
      <c r="M21" s="42">
        <v>5</v>
      </c>
      <c r="N21" s="42">
        <v>5</v>
      </c>
    </row>
    <row r="22" spans="1:56" ht="75">
      <c r="A22" s="47" t="s">
        <v>74</v>
      </c>
      <c r="B22" s="48" t="s">
        <v>101</v>
      </c>
      <c r="C22" s="47" t="s">
        <v>102</v>
      </c>
      <c r="D22" s="47" t="s">
        <v>117</v>
      </c>
      <c r="E22" s="49" t="s">
        <v>132</v>
      </c>
      <c r="H22" s="42" t="s">
        <v>121</v>
      </c>
      <c r="I22" s="42">
        <v>144.75</v>
      </c>
      <c r="J22" s="42"/>
      <c r="L22" s="42" t="s">
        <v>121</v>
      </c>
      <c r="M22" s="42">
        <v>433.44999999999982</v>
      </c>
      <c r="N22" s="42"/>
    </row>
    <row r="23" spans="1:56" ht="75">
      <c r="A23" s="47" t="s">
        <v>75</v>
      </c>
      <c r="B23" s="48" t="s">
        <v>103</v>
      </c>
      <c r="C23" s="47" t="s">
        <v>104</v>
      </c>
      <c r="D23" s="47" t="s">
        <v>117</v>
      </c>
      <c r="E23" s="49" t="s">
        <v>133</v>
      </c>
      <c r="H23" s="42" t="s">
        <v>122</v>
      </c>
      <c r="I23" s="42">
        <v>0</v>
      </c>
      <c r="J23" s="42"/>
      <c r="L23" s="42" t="s">
        <v>122</v>
      </c>
      <c r="M23" s="42">
        <v>0</v>
      </c>
      <c r="N23" s="42"/>
    </row>
    <row r="24" spans="1:56" ht="75">
      <c r="A24" s="47" t="s">
        <v>76</v>
      </c>
      <c r="B24" s="48" t="s">
        <v>105</v>
      </c>
      <c r="C24" s="47" t="s">
        <v>106</v>
      </c>
      <c r="D24" s="47" t="s">
        <v>117</v>
      </c>
      <c r="E24" s="49" t="s">
        <v>134</v>
      </c>
      <c r="H24" s="42" t="s">
        <v>14</v>
      </c>
      <c r="I24" s="42">
        <v>8</v>
      </c>
      <c r="J24" s="42"/>
      <c r="L24" s="42" t="s">
        <v>14</v>
      </c>
      <c r="M24" s="42">
        <v>8</v>
      </c>
      <c r="N24" s="42"/>
    </row>
    <row r="25" spans="1:56" ht="75">
      <c r="A25" s="47" t="s">
        <v>77</v>
      </c>
      <c r="B25" s="48" t="s">
        <v>93</v>
      </c>
      <c r="C25" s="47" t="s">
        <v>94</v>
      </c>
      <c r="D25" s="47" t="s">
        <v>117</v>
      </c>
      <c r="E25" s="50" t="s">
        <v>139</v>
      </c>
      <c r="H25" s="42" t="s">
        <v>123</v>
      </c>
      <c r="I25" s="42">
        <v>0.18398768450186775</v>
      </c>
      <c r="J25" s="42"/>
      <c r="L25" s="42" t="s">
        <v>123</v>
      </c>
      <c r="M25" s="42">
        <v>0.15189045964594658</v>
      </c>
      <c r="N25" s="42"/>
    </row>
    <row r="26" spans="1:56" ht="75">
      <c r="A26" s="47" t="s">
        <v>78</v>
      </c>
      <c r="B26" s="48" t="s">
        <v>107</v>
      </c>
      <c r="C26" s="47" t="s">
        <v>108</v>
      </c>
      <c r="D26" s="47" t="s">
        <v>117</v>
      </c>
      <c r="E26" s="50" t="s">
        <v>140</v>
      </c>
      <c r="H26" s="42" t="s">
        <v>124</v>
      </c>
      <c r="I26" s="42">
        <v>0.42930059628848294</v>
      </c>
      <c r="J26" s="42"/>
      <c r="L26" s="42" t="s">
        <v>124</v>
      </c>
      <c r="M26" s="42">
        <v>0.44151698163577613</v>
      </c>
      <c r="N26" s="42"/>
    </row>
    <row r="27" spans="1:56" ht="75">
      <c r="A27" s="47" t="s">
        <v>79</v>
      </c>
      <c r="B27" s="48" t="s">
        <v>109</v>
      </c>
      <c r="C27" s="47" t="s">
        <v>110</v>
      </c>
      <c r="D27" s="47" t="s">
        <v>117</v>
      </c>
      <c r="E27" s="50" t="s">
        <v>141</v>
      </c>
      <c r="H27" s="42" t="s">
        <v>125</v>
      </c>
      <c r="I27" s="42">
        <v>1.8595480333018273</v>
      </c>
      <c r="J27" s="42"/>
      <c r="L27" s="42" t="s">
        <v>125</v>
      </c>
      <c r="M27" s="42">
        <v>1.8595480333018273</v>
      </c>
      <c r="N27" s="42"/>
    </row>
    <row r="28" spans="1:56" ht="75">
      <c r="A28" s="47" t="s">
        <v>80</v>
      </c>
      <c r="B28" s="48" t="s">
        <v>111</v>
      </c>
      <c r="C28" s="47" t="s">
        <v>112</v>
      </c>
      <c r="D28" s="47" t="s">
        <v>117</v>
      </c>
      <c r="E28" s="50" t="s">
        <v>142</v>
      </c>
      <c r="H28" s="42" t="s">
        <v>126</v>
      </c>
      <c r="I28" s="42">
        <v>0.85860119257696588</v>
      </c>
      <c r="J28" s="42"/>
      <c r="L28" s="42" t="s">
        <v>126</v>
      </c>
      <c r="M28" s="42">
        <v>0.88303396327155226</v>
      </c>
      <c r="N28" s="42"/>
    </row>
    <row r="29" spans="1:56" ht="75.75" thickBot="1">
      <c r="A29" s="47" t="s">
        <v>81</v>
      </c>
      <c r="B29" s="48" t="s">
        <v>113</v>
      </c>
      <c r="C29" s="47" t="s">
        <v>114</v>
      </c>
      <c r="D29" s="47" t="s">
        <v>117</v>
      </c>
      <c r="E29" s="50" t="s">
        <v>143</v>
      </c>
      <c r="H29" s="43" t="s">
        <v>127</v>
      </c>
      <c r="I29" s="43">
        <v>2.3060041332991172</v>
      </c>
      <c r="J29" s="43"/>
      <c r="L29" s="43" t="s">
        <v>127</v>
      </c>
      <c r="M29" s="43">
        <v>2.3060041332991172</v>
      </c>
      <c r="N29" s="43"/>
    </row>
    <row r="30" spans="1:56" ht="75">
      <c r="A30" s="47" t="s">
        <v>82</v>
      </c>
      <c r="B30" s="48" t="s">
        <v>115</v>
      </c>
      <c r="C30" s="47" t="s">
        <v>116</v>
      </c>
      <c r="D30" s="47" t="s">
        <v>117</v>
      </c>
      <c r="E30" s="50" t="s">
        <v>144</v>
      </c>
    </row>
    <row r="31" spans="1:56" ht="60">
      <c r="A31" s="47" t="s">
        <v>83</v>
      </c>
      <c r="B31" s="48" t="s">
        <v>91</v>
      </c>
      <c r="C31" s="48" t="s">
        <v>92</v>
      </c>
      <c r="D31" s="47" t="s">
        <v>117</v>
      </c>
      <c r="E31" s="50" t="s">
        <v>160</v>
      </c>
      <c r="H31" t="s">
        <v>119</v>
      </c>
      <c r="L31" t="s">
        <v>119</v>
      </c>
    </row>
    <row r="32" spans="1:56" ht="15.75" thickBot="1"/>
    <row r="33" spans="1:14">
      <c r="H33" s="44"/>
      <c r="I33" s="44" t="s">
        <v>0</v>
      </c>
      <c r="J33" s="44" t="s">
        <v>3</v>
      </c>
      <c r="L33" s="44"/>
      <c r="M33" s="44" t="s">
        <v>2</v>
      </c>
      <c r="N33" s="44" t="s">
        <v>3</v>
      </c>
    </row>
    <row r="34" spans="1:14">
      <c r="H34" s="42" t="s">
        <v>8</v>
      </c>
      <c r="I34" s="42">
        <v>65.599999999999994</v>
      </c>
      <c r="J34" s="42">
        <v>69.2</v>
      </c>
      <c r="L34" s="42" t="s">
        <v>8</v>
      </c>
      <c r="M34" s="42">
        <v>64.2</v>
      </c>
      <c r="N34" s="42">
        <v>69.2</v>
      </c>
    </row>
    <row r="35" spans="1:14">
      <c r="A35" t="s">
        <v>145</v>
      </c>
      <c r="H35" s="42" t="s">
        <v>9</v>
      </c>
      <c r="I35" s="42">
        <v>131.80000000000018</v>
      </c>
      <c r="J35" s="42">
        <v>449.69999999999982</v>
      </c>
      <c r="L35" s="42" t="s">
        <v>9</v>
      </c>
      <c r="M35" s="42">
        <v>157.69999999999982</v>
      </c>
      <c r="N35" s="42">
        <v>449.69999999999982</v>
      </c>
    </row>
    <row r="36" spans="1:14">
      <c r="H36" s="42" t="s">
        <v>120</v>
      </c>
      <c r="I36" s="42">
        <v>5</v>
      </c>
      <c r="J36" s="42">
        <v>5</v>
      </c>
      <c r="L36" s="42" t="s">
        <v>120</v>
      </c>
      <c r="M36" s="42">
        <v>5</v>
      </c>
      <c r="N36" s="42">
        <v>5</v>
      </c>
    </row>
    <row r="37" spans="1:14" ht="15.75" thickBot="1">
      <c r="A37" t="s">
        <v>146</v>
      </c>
      <c r="H37" s="42" t="s">
        <v>121</v>
      </c>
      <c r="I37" s="42">
        <v>290.75</v>
      </c>
      <c r="J37" s="42"/>
      <c r="L37" s="42" t="s">
        <v>121</v>
      </c>
      <c r="M37" s="42">
        <v>303.69999999999982</v>
      </c>
      <c r="N37" s="42"/>
    </row>
    <row r="38" spans="1:14">
      <c r="A38" s="44" t="s">
        <v>147</v>
      </c>
      <c r="B38" s="44" t="s">
        <v>148</v>
      </c>
      <c r="C38" s="44" t="s">
        <v>149</v>
      </c>
      <c r="D38" s="44" t="s">
        <v>150</v>
      </c>
      <c r="E38" s="44" t="s">
        <v>9</v>
      </c>
      <c r="H38" s="42" t="s">
        <v>122</v>
      </c>
      <c r="I38" s="42">
        <v>0</v>
      </c>
      <c r="J38" s="42"/>
      <c r="L38" s="42" t="s">
        <v>122</v>
      </c>
      <c r="M38" s="42">
        <v>0</v>
      </c>
      <c r="N38" s="42"/>
    </row>
    <row r="39" spans="1:14">
      <c r="A39" s="42" t="s">
        <v>0</v>
      </c>
      <c r="B39" s="42">
        <v>5</v>
      </c>
      <c r="C39" s="42">
        <v>328</v>
      </c>
      <c r="D39" s="42">
        <v>65.599999999999994</v>
      </c>
      <c r="E39" s="42">
        <v>131.80000000000018</v>
      </c>
      <c r="H39" s="42" t="s">
        <v>14</v>
      </c>
      <c r="I39" s="42">
        <v>8</v>
      </c>
      <c r="J39" s="42"/>
      <c r="L39" s="42" t="s">
        <v>14</v>
      </c>
      <c r="M39" s="42">
        <v>8</v>
      </c>
      <c r="N39" s="42"/>
    </row>
    <row r="40" spans="1:14">
      <c r="A40" s="42" t="s">
        <v>1</v>
      </c>
      <c r="B40" s="42">
        <v>5</v>
      </c>
      <c r="C40" s="42">
        <v>356</v>
      </c>
      <c r="D40" s="42">
        <v>71.2</v>
      </c>
      <c r="E40" s="42">
        <v>417.19999999999982</v>
      </c>
      <c r="H40" s="42" t="s">
        <v>123</v>
      </c>
      <c r="I40" s="42">
        <v>-0.33382022336959311</v>
      </c>
      <c r="J40" s="42"/>
      <c r="L40" s="42" t="s">
        <v>123</v>
      </c>
      <c r="M40" s="42">
        <v>-0.45364655032778595</v>
      </c>
      <c r="N40" s="42"/>
    </row>
    <row r="41" spans="1:14">
      <c r="A41" s="42" t="s">
        <v>2</v>
      </c>
      <c r="B41" s="42">
        <v>5</v>
      </c>
      <c r="C41" s="42">
        <v>321</v>
      </c>
      <c r="D41" s="42">
        <v>64.2</v>
      </c>
      <c r="E41" s="42">
        <v>157.69999999999982</v>
      </c>
      <c r="H41" s="42" t="s">
        <v>124</v>
      </c>
      <c r="I41" s="42">
        <v>0.37354855935516212</v>
      </c>
      <c r="J41" s="42"/>
      <c r="L41" s="42" t="s">
        <v>124</v>
      </c>
      <c r="M41" s="42">
        <v>0.3310680751537371</v>
      </c>
      <c r="N41" s="42"/>
    </row>
    <row r="42" spans="1:14" ht="15.75" thickBot="1">
      <c r="A42" s="43" t="s">
        <v>3</v>
      </c>
      <c r="B42" s="43">
        <v>5</v>
      </c>
      <c r="C42" s="43">
        <v>346</v>
      </c>
      <c r="D42" s="43">
        <v>69.2</v>
      </c>
      <c r="E42" s="43">
        <v>449.69999999999982</v>
      </c>
      <c r="H42" s="42" t="s">
        <v>125</v>
      </c>
      <c r="I42" s="42">
        <v>1.8595480333018273</v>
      </c>
      <c r="J42" s="42"/>
      <c r="L42" s="42" t="s">
        <v>125</v>
      </c>
      <c r="M42" s="42">
        <v>1.8595480333018273</v>
      </c>
      <c r="N42" s="42"/>
    </row>
    <row r="43" spans="1:14">
      <c r="H43" s="42" t="s">
        <v>126</v>
      </c>
      <c r="I43" s="42">
        <v>0.74709711871032425</v>
      </c>
      <c r="J43" s="42"/>
      <c r="L43" s="42" t="s">
        <v>126</v>
      </c>
      <c r="M43" s="42">
        <v>0.66213615030747419</v>
      </c>
      <c r="N43" s="42"/>
    </row>
    <row r="44" spans="1:14" ht="15.75" thickBot="1">
      <c r="H44" s="43" t="s">
        <v>127</v>
      </c>
      <c r="I44" s="43">
        <v>2.3060041332991172</v>
      </c>
      <c r="J44" s="43"/>
      <c r="L44" s="43" t="s">
        <v>127</v>
      </c>
      <c r="M44" s="43">
        <v>2.3060041332991172</v>
      </c>
      <c r="N44" s="43"/>
    </row>
    <row r="45" spans="1:14" ht="15.75" thickBot="1">
      <c r="A45" t="s">
        <v>151</v>
      </c>
    </row>
    <row r="46" spans="1:14">
      <c r="A46" s="44" t="s">
        <v>152</v>
      </c>
      <c r="B46" s="44" t="s">
        <v>153</v>
      </c>
      <c r="C46" s="44" t="s">
        <v>14</v>
      </c>
      <c r="D46" s="44" t="s">
        <v>154</v>
      </c>
      <c r="E46" s="44" t="s">
        <v>136</v>
      </c>
      <c r="F46" s="44" t="s">
        <v>155</v>
      </c>
      <c r="G46" s="44" t="s">
        <v>156</v>
      </c>
      <c r="H46" t="s">
        <v>135</v>
      </c>
    </row>
    <row r="47" spans="1:14" ht="15.75" thickBot="1">
      <c r="A47" s="42" t="s">
        <v>157</v>
      </c>
      <c r="B47" s="42">
        <v>155.34999999999945</v>
      </c>
      <c r="C47" s="42">
        <v>3</v>
      </c>
      <c r="D47" s="42">
        <v>51.783333333333154</v>
      </c>
      <c r="E47" s="42">
        <v>0.1791191052692257</v>
      </c>
      <c r="F47" s="42">
        <v>0.90899256599020872</v>
      </c>
      <c r="G47" s="42">
        <v>3.2388715223610909</v>
      </c>
    </row>
    <row r="48" spans="1:14">
      <c r="A48" s="42" t="s">
        <v>158</v>
      </c>
      <c r="B48" s="42">
        <v>4625.6000000000004</v>
      </c>
      <c r="C48" s="42">
        <v>16</v>
      </c>
      <c r="D48" s="42">
        <v>289.10000000000002</v>
      </c>
      <c r="E48" s="42"/>
      <c r="F48" s="42"/>
      <c r="G48" s="42"/>
      <c r="H48" s="44"/>
      <c r="I48" s="44" t="s">
        <v>0</v>
      </c>
      <c r="J48" s="44" t="s">
        <v>1</v>
      </c>
    </row>
    <row r="49" spans="1:10">
      <c r="A49" s="42"/>
      <c r="B49" s="42"/>
      <c r="C49" s="42"/>
      <c r="D49" s="42"/>
      <c r="E49" s="42"/>
      <c r="F49" s="42"/>
      <c r="G49" s="42"/>
      <c r="H49" s="42" t="s">
        <v>8</v>
      </c>
      <c r="I49" s="42">
        <v>65.599999999999994</v>
      </c>
      <c r="J49" s="42">
        <v>71.2</v>
      </c>
    </row>
    <row r="50" spans="1:10" ht="15.75" thickBot="1">
      <c r="A50" s="43" t="s">
        <v>159</v>
      </c>
      <c r="B50" s="43">
        <v>4780.95</v>
      </c>
      <c r="C50" s="43">
        <v>19</v>
      </c>
      <c r="D50" s="43"/>
      <c r="E50" s="43"/>
      <c r="F50" s="43"/>
      <c r="G50" s="43"/>
      <c r="H50" s="42" t="s">
        <v>9</v>
      </c>
      <c r="I50" s="42">
        <v>131.80000000000018</v>
      </c>
      <c r="J50" s="42">
        <v>417.19999999999982</v>
      </c>
    </row>
    <row r="51" spans="1:10">
      <c r="H51" s="42" t="s">
        <v>120</v>
      </c>
      <c r="I51" s="42">
        <v>5</v>
      </c>
      <c r="J51" s="42">
        <v>5</v>
      </c>
    </row>
    <row r="52" spans="1:10">
      <c r="H52" s="42" t="s">
        <v>14</v>
      </c>
      <c r="I52" s="42">
        <v>4</v>
      </c>
      <c r="J52" s="42">
        <v>4</v>
      </c>
    </row>
    <row r="53" spans="1:10">
      <c r="H53" s="42" t="s">
        <v>136</v>
      </c>
      <c r="I53" s="42">
        <v>0.31591562799616546</v>
      </c>
      <c r="J53" s="42"/>
    </row>
    <row r="54" spans="1:10">
      <c r="H54" s="42" t="s">
        <v>137</v>
      </c>
      <c r="I54" s="42">
        <v>0.14523174598918653</v>
      </c>
      <c r="J54" s="42"/>
    </row>
    <row r="55" spans="1:10" ht="15.75" thickBot="1">
      <c r="H55" s="43" t="s">
        <v>138</v>
      </c>
      <c r="I55" s="43">
        <v>0.15653781167295933</v>
      </c>
      <c r="J55" s="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L19" sqref="L19"/>
    </sheetView>
  </sheetViews>
  <sheetFormatPr defaultRowHeight="15"/>
  <cols>
    <col min="7" max="7" width="11.140625" customWidth="1"/>
  </cols>
  <sheetData>
    <row r="1" spans="1:11">
      <c r="A1" t="s">
        <v>63</v>
      </c>
    </row>
    <row r="2" spans="1:11" ht="16.5" thickBot="1">
      <c r="A2" s="8">
        <v>38</v>
      </c>
      <c r="C2" s="11"/>
      <c r="D2" s="11"/>
      <c r="E2" s="13" t="s">
        <v>64</v>
      </c>
      <c r="F2" s="14">
        <f>COUNT(A14:A21)</f>
        <v>8</v>
      </c>
      <c r="G2" s="11"/>
      <c r="H2" s="11"/>
      <c r="I2" s="11"/>
      <c r="J2" s="11"/>
      <c r="K2" s="11"/>
    </row>
    <row r="3" spans="1:11" ht="16.5" thickBot="1">
      <c r="A3" s="8">
        <v>46</v>
      </c>
      <c r="C3" s="11"/>
      <c r="D3" s="11"/>
      <c r="E3" s="13" t="s">
        <v>65</v>
      </c>
      <c r="F3" s="14">
        <f>COUNT(A2:A21)</f>
        <v>20</v>
      </c>
      <c r="G3" s="11"/>
      <c r="H3" s="11"/>
      <c r="I3" s="11"/>
      <c r="J3" s="11"/>
      <c r="K3" s="11"/>
    </row>
    <row r="4" spans="1:11" ht="16.5" thickBot="1">
      <c r="A4" s="8">
        <v>47</v>
      </c>
      <c r="C4" s="11"/>
      <c r="D4" s="11"/>
      <c r="E4" s="13" t="s">
        <v>17</v>
      </c>
      <c r="F4" s="15">
        <v>0.95</v>
      </c>
      <c r="G4" s="16"/>
      <c r="H4" s="11"/>
      <c r="I4" s="11"/>
      <c r="J4" s="11"/>
      <c r="K4" s="11"/>
    </row>
    <row r="5" spans="1:11" ht="16.5" thickBot="1">
      <c r="A5" s="8">
        <v>52</v>
      </c>
      <c r="C5" s="11"/>
      <c r="D5" s="11"/>
      <c r="E5" s="13"/>
      <c r="F5" s="11"/>
      <c r="G5" s="16"/>
      <c r="H5" s="11"/>
      <c r="I5" s="11"/>
      <c r="J5" s="11"/>
      <c r="K5" s="11"/>
    </row>
    <row r="6" spans="1:11" ht="16.5" thickBot="1">
      <c r="A6" s="8">
        <v>55</v>
      </c>
      <c r="C6" s="11"/>
      <c r="D6" s="11"/>
      <c r="E6" s="13" t="s">
        <v>66</v>
      </c>
      <c r="F6" s="11">
        <f>F2/F3</f>
        <v>0.4</v>
      </c>
      <c r="G6" s="16" t="s">
        <v>67</v>
      </c>
      <c r="H6" s="11"/>
      <c r="I6" s="11"/>
      <c r="J6" s="11"/>
      <c r="K6" s="11"/>
    </row>
    <row r="7" spans="1:11" ht="16.5" thickBot="1">
      <c r="A7" s="9">
        <v>56</v>
      </c>
      <c r="C7" s="11"/>
      <c r="D7" s="11"/>
      <c r="E7" s="11"/>
      <c r="F7" s="11"/>
      <c r="G7" s="11"/>
      <c r="H7" s="11"/>
      <c r="I7" s="11"/>
      <c r="J7" s="11"/>
      <c r="K7" s="11"/>
    </row>
    <row r="8" spans="1:11" ht="16.5" thickBot="1">
      <c r="A8" s="9">
        <v>58</v>
      </c>
      <c r="C8" s="11"/>
      <c r="D8" s="11"/>
      <c r="E8" s="38" t="s">
        <v>68</v>
      </c>
      <c r="F8" s="11"/>
      <c r="G8" s="11"/>
      <c r="H8" s="11"/>
      <c r="I8" s="11"/>
      <c r="J8" s="11"/>
      <c r="K8" s="11"/>
    </row>
    <row r="9" spans="1:11" ht="16.5" thickBot="1">
      <c r="A9" s="9">
        <v>59</v>
      </c>
      <c r="C9" s="11"/>
      <c r="D9" s="11"/>
      <c r="E9" s="13" t="s">
        <v>19</v>
      </c>
      <c r="F9" s="39">
        <f>(F6*(1-F6)/F3)^0.5</f>
        <v>0.10954451150103323</v>
      </c>
      <c r="G9" s="11"/>
      <c r="H9" s="11"/>
      <c r="I9" s="11"/>
      <c r="J9" s="11"/>
      <c r="K9" s="11"/>
    </row>
    <row r="10" spans="1:11" ht="16.5" thickBot="1">
      <c r="A10" s="9">
        <v>63</v>
      </c>
      <c r="C10" s="11"/>
      <c r="D10" s="13"/>
      <c r="E10" s="11"/>
      <c r="F10" s="11"/>
      <c r="G10" s="11"/>
      <c r="H10" s="11"/>
      <c r="I10" s="11"/>
      <c r="J10" s="11"/>
      <c r="K10" s="11"/>
    </row>
    <row r="11" spans="1:11" ht="16.5" thickBot="1">
      <c r="A11" s="9">
        <v>67</v>
      </c>
      <c r="C11" s="19">
        <f>F4</f>
        <v>0.95</v>
      </c>
      <c r="D11" s="11" t="s">
        <v>21</v>
      </c>
      <c r="E11" s="11"/>
      <c r="F11" s="11"/>
      <c r="G11" s="11"/>
      <c r="H11" s="18">
        <f>NORMSINV(0.5+C11/2)</f>
        <v>1.959963984540054</v>
      </c>
      <c r="I11" s="18" t="s">
        <v>22</v>
      </c>
      <c r="J11" s="18"/>
      <c r="K11" s="11"/>
    </row>
    <row r="12" spans="1:11" ht="16.5" thickBot="1">
      <c r="A12" s="9">
        <v>73</v>
      </c>
      <c r="C12" s="11"/>
      <c r="D12" s="11"/>
      <c r="E12" s="11"/>
      <c r="F12" s="11"/>
      <c r="G12" s="11"/>
      <c r="H12" s="11"/>
      <c r="I12" s="14"/>
      <c r="J12" s="11"/>
      <c r="K12" s="11"/>
    </row>
    <row r="13" spans="1:11" ht="16.5" thickBot="1">
      <c r="A13" s="9">
        <v>74</v>
      </c>
      <c r="C13" s="11"/>
      <c r="D13" s="11" t="s">
        <v>23</v>
      </c>
      <c r="E13" s="11"/>
      <c r="F13" s="11"/>
      <c r="G13" s="11"/>
      <c r="H13" s="11"/>
      <c r="I13" s="11"/>
      <c r="J13" s="11"/>
      <c r="K13" s="11"/>
    </row>
    <row r="14" spans="1:11" ht="16.5" thickBot="1">
      <c r="A14" s="9">
        <v>75</v>
      </c>
      <c r="C14" s="11"/>
      <c r="D14" s="11"/>
      <c r="E14" s="13"/>
      <c r="F14" s="13" t="s">
        <v>24</v>
      </c>
      <c r="G14" s="14" t="s">
        <v>25</v>
      </c>
      <c r="H14" s="14">
        <f>H11</f>
        <v>1.959963984540054</v>
      </c>
      <c r="I14" s="14" t="s">
        <v>26</v>
      </c>
      <c r="J14" s="11" t="s">
        <v>27</v>
      </c>
      <c r="K14" s="11"/>
    </row>
    <row r="15" spans="1:11" ht="16.5" thickBot="1">
      <c r="A15" s="9">
        <v>77</v>
      </c>
      <c r="C15" s="11"/>
      <c r="D15" s="11"/>
      <c r="E15" s="13" t="s">
        <v>28</v>
      </c>
      <c r="F15" s="13">
        <f>F6</f>
        <v>0.4</v>
      </c>
      <c r="G15" s="14" t="s">
        <v>25</v>
      </c>
      <c r="H15" s="14">
        <f>H14</f>
        <v>1.959963984540054</v>
      </c>
      <c r="I15" s="14" t="s">
        <v>26</v>
      </c>
      <c r="J15" s="17">
        <f>F9</f>
        <v>0.10954451150103323</v>
      </c>
      <c r="K15" s="11"/>
    </row>
    <row r="16" spans="1:11" ht="16.5" thickBot="1">
      <c r="A16" s="9">
        <v>77</v>
      </c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6.5" thickBot="1">
      <c r="A17" s="9">
        <v>81</v>
      </c>
      <c r="C17" s="11"/>
      <c r="D17" s="11"/>
      <c r="E17" s="13"/>
      <c r="F17" s="13" t="s">
        <v>29</v>
      </c>
      <c r="G17" s="14" t="s">
        <v>30</v>
      </c>
      <c r="H17" s="22">
        <f>F15-H15*J15</f>
        <v>0.18529670275394117</v>
      </c>
      <c r="I17" s="14" t="s">
        <v>31</v>
      </c>
      <c r="J17" s="22">
        <f>F15+H15*J15</f>
        <v>0.61470329724605888</v>
      </c>
      <c r="K17" s="25"/>
    </row>
    <row r="18" spans="1:11" ht="16.5" thickBot="1">
      <c r="A18" s="9">
        <v>82</v>
      </c>
    </row>
    <row r="19" spans="1:11" ht="16.5" thickBot="1">
      <c r="A19" s="9">
        <v>85</v>
      </c>
    </row>
    <row r="20" spans="1:11" ht="16.5" thickBot="1">
      <c r="A20" s="9">
        <v>91</v>
      </c>
    </row>
    <row r="21" spans="1:11" ht="16.5" thickBot="1">
      <c r="A21" s="9">
        <v>95</v>
      </c>
    </row>
  </sheetData>
  <sortState ref="A2:A21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#1</vt:lpstr>
      <vt:lpstr>Question #2</vt:lpstr>
      <vt:lpstr>Question #3.</vt:lpstr>
      <vt:lpstr>Question #4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2020-03-29T08:30:24Z</dcterms:created>
  <dcterms:modified xsi:type="dcterms:W3CDTF">2020-03-29T11:13:07Z</dcterms:modified>
</cp:coreProperties>
</file>